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602" activeTab="0"/>
  </bookViews>
  <sheets>
    <sheet name="Balans" sheetId="1" r:id="rId1"/>
    <sheet name="Lasten en Baten" sheetId="2" r:id="rId2"/>
    <sheet name="Details Lasten 2018" sheetId="3" r:id="rId3"/>
    <sheet name="Details Baten 2018" sheetId="4" r:id="rId4"/>
    <sheet name="Projectuitgaven" sheetId="5" r:id="rId5"/>
    <sheet name="Overzicht inkoop" sheetId="6" r:id="rId6"/>
  </sheets>
  <externalReferences>
    <externalReference r:id="rId9"/>
  </externalReferences>
  <definedNames>
    <definedName name="_xlnm._FilterDatabase" localSheetId="4" hidden="1">'Projectuitgaven'!$B$3:$E$72</definedName>
  </definedNames>
  <calcPr fullCalcOnLoad="1"/>
</workbook>
</file>

<file path=xl/sharedStrings.xml><?xml version="1.0" encoding="utf-8"?>
<sst xmlns="http://schemas.openxmlformats.org/spreadsheetml/2006/main" count="491" uniqueCount="238">
  <si>
    <t>Datum</t>
  </si>
  <si>
    <t>Drukwerk</t>
  </si>
  <si>
    <t>Bedrag</t>
  </si>
  <si>
    <t>Financieringskosten</t>
  </si>
  <si>
    <t>Algemene kosten</t>
  </si>
  <si>
    <t>Reiskosten</t>
  </si>
  <si>
    <t>Vlottende activa</t>
  </si>
  <si>
    <t>Vaste activa</t>
  </si>
  <si>
    <t>Baten</t>
  </si>
  <si>
    <t>Lasten</t>
  </si>
  <si>
    <t>Inkomsten uit eigen acties, fondsenwerving en donaties (prive &amp; bedrijven)</t>
  </si>
  <si>
    <t>Inkomsten uit fondsenwerving derden</t>
  </si>
  <si>
    <t>Rente-inkomsten</t>
  </si>
  <si>
    <t>TOTAAL BATEN</t>
  </si>
  <si>
    <t>Gerealiseerd</t>
  </si>
  <si>
    <t>Totaal der projecten</t>
  </si>
  <si>
    <t>Projectkosten</t>
  </si>
  <si>
    <t>Kosten van fondsenwerving</t>
  </si>
  <si>
    <t>Wisselkoersverlies</t>
  </si>
  <si>
    <t>Bankkosten</t>
  </si>
  <si>
    <t>IT-ondersteuning (website &amp; hosting)</t>
  </si>
  <si>
    <t>Totaal lasten</t>
  </si>
  <si>
    <t>TOTAAL LASTEN</t>
  </si>
  <si>
    <t>Fondsenwerving</t>
  </si>
  <si>
    <t>Totaal fondsenwerving</t>
  </si>
  <si>
    <t>Totaal Inkomsten ontvangen</t>
  </si>
  <si>
    <t>Project</t>
  </si>
  <si>
    <t>Totaal projectkosten</t>
  </si>
  <si>
    <t>Totaal financieringskosten</t>
  </si>
  <si>
    <t>Totaal algemene kosten</t>
  </si>
  <si>
    <t>Totaal lasten verwacht/gepland</t>
  </si>
  <si>
    <t>Wisselkoers</t>
  </si>
  <si>
    <t>IT-ondersteuning</t>
  </si>
  <si>
    <t>Leverancier</t>
  </si>
  <si>
    <t>Betreft</t>
  </si>
  <si>
    <t>Inkoopkosten</t>
  </si>
  <si>
    <t>Inkoopkosten eigen acties</t>
  </si>
  <si>
    <t>Notaris, KvK etc</t>
  </si>
  <si>
    <t>Inkoop</t>
  </si>
  <si>
    <t>Totaal inkoop kosten</t>
  </si>
  <si>
    <t>Marketing</t>
  </si>
  <si>
    <t>Prestacion</t>
  </si>
  <si>
    <t>Rabobank</t>
  </si>
  <si>
    <t>Presis</t>
  </si>
  <si>
    <t>Activa</t>
  </si>
  <si>
    <t>Passiva</t>
  </si>
  <si>
    <t>TOTAAL ACTIVA</t>
  </si>
  <si>
    <t>TOTAAL PASSIVA</t>
  </si>
  <si>
    <t>Overige onkosten</t>
  </si>
  <si>
    <t>Inkoop eigen acties</t>
  </si>
  <si>
    <t>* Voorraden</t>
  </si>
  <si>
    <t>* Vorderingen en overlopende activa</t>
  </si>
  <si>
    <t>* Liquide middelen</t>
  </si>
  <si>
    <t xml:space="preserve">     - Bank</t>
  </si>
  <si>
    <t>Voorzieningen</t>
  </si>
  <si>
    <t>Schulden</t>
  </si>
  <si>
    <t xml:space="preserve"> Eigen vermogen</t>
  </si>
  <si>
    <t>* n.v.t</t>
  </si>
  <si>
    <t xml:space="preserve"> * Stichtingsvermogen</t>
  </si>
  <si>
    <t xml:space="preserve"> * Organisatie ontwikkeling</t>
  </si>
  <si>
    <t xml:space="preserve"> * Kortlopende schulden</t>
  </si>
  <si>
    <t xml:space="preserve"> * Overlopende passiva</t>
  </si>
  <si>
    <t>t/m 2014</t>
  </si>
  <si>
    <t xml:space="preserve">     - Kas</t>
  </si>
  <si>
    <t>B6</t>
  </si>
  <si>
    <t>B24</t>
  </si>
  <si>
    <t>B25</t>
  </si>
  <si>
    <t>B32</t>
  </si>
  <si>
    <t>Staffroom</t>
  </si>
  <si>
    <t>Playground / sport facilities</t>
  </si>
  <si>
    <t>B35</t>
  </si>
  <si>
    <t>B36</t>
  </si>
  <si>
    <t>B37</t>
  </si>
  <si>
    <t>Little smile actions</t>
  </si>
  <si>
    <t>Small maintenance</t>
  </si>
  <si>
    <t>Increase learners</t>
  </si>
  <si>
    <t>B30</t>
  </si>
  <si>
    <t>Acties &amp; donaties eigen werving</t>
  </si>
  <si>
    <t>Totaal eigen werving</t>
  </si>
  <si>
    <t>Verzekering (aansprakelijkheid, algemeen plus bestuurders)</t>
  </si>
  <si>
    <t>exclusief</t>
  </si>
  <si>
    <t>inclusief</t>
  </si>
  <si>
    <t>2014 / 2015</t>
  </si>
  <si>
    <t>2014 - 2015</t>
  </si>
  <si>
    <t>Algemene &amp; beheerskosten</t>
  </si>
  <si>
    <t>Verzekeringskosten</t>
  </si>
  <si>
    <t>Balans</t>
  </si>
  <si>
    <t>Staat van Lasten en Baten</t>
  </si>
  <si>
    <t>Projectnaam</t>
  </si>
  <si>
    <t>Reservering</t>
  </si>
  <si>
    <t>Doorlooptijd</t>
  </si>
  <si>
    <t>Bedrag - totaal</t>
  </si>
  <si>
    <t xml:space="preserve"> </t>
  </si>
  <si>
    <t>Diverse</t>
  </si>
  <si>
    <t>Uitgaven eindejaarsbedankjes vrijwilligers</t>
  </si>
  <si>
    <t>Beheerskosten inclusief fondsenwerving</t>
  </si>
  <si>
    <t>Totaal Reserveringskosten</t>
  </si>
  <si>
    <t>Algemene kosten / Inkoop</t>
  </si>
  <si>
    <t>Vastenactie</t>
  </si>
  <si>
    <t>Donatie</t>
  </si>
  <si>
    <t>Totaal</t>
  </si>
  <si>
    <t>B0/M0/H0</t>
  </si>
  <si>
    <t>B11</t>
  </si>
  <si>
    <t>B26</t>
  </si>
  <si>
    <t>B42</t>
  </si>
  <si>
    <t>B43</t>
  </si>
  <si>
    <t>B44</t>
  </si>
  <si>
    <t>M1</t>
  </si>
  <si>
    <t>M2</t>
  </si>
  <si>
    <t>M3</t>
  </si>
  <si>
    <t>H1</t>
  </si>
  <si>
    <t>H2</t>
  </si>
  <si>
    <t>H4</t>
  </si>
  <si>
    <t>Datum / Periode</t>
  </si>
  <si>
    <t>Periode</t>
  </si>
  <si>
    <t>maandelijks</t>
  </si>
  <si>
    <t>Interpolis (Zeker van je Zaak)</t>
  </si>
  <si>
    <t>IT200</t>
  </si>
  <si>
    <t>HEMA</t>
  </si>
  <si>
    <t>KRUIDVAT</t>
  </si>
  <si>
    <t>ACTION</t>
  </si>
  <si>
    <t>XENOS</t>
  </si>
  <si>
    <t>JUMBO</t>
  </si>
  <si>
    <t>Subtotalen</t>
  </si>
  <si>
    <t>Zie tabblad Algemene projectkosten ZA</t>
  </si>
  <si>
    <t>Grond- en Waterput</t>
  </si>
  <si>
    <t>Digitalisering</t>
  </si>
  <si>
    <t>Meubilair</t>
  </si>
  <si>
    <t>Hygienepakketjes</t>
  </si>
  <si>
    <t>Study materials</t>
  </si>
  <si>
    <t>Medical aid</t>
  </si>
  <si>
    <t>Wasmachine</t>
  </si>
  <si>
    <t>Building admin</t>
  </si>
  <si>
    <t>Moestuin</t>
  </si>
  <si>
    <t>Goodbye present admin</t>
  </si>
  <si>
    <t>Meubels</t>
  </si>
  <si>
    <t>Nieuw gebouw</t>
  </si>
  <si>
    <t>Sanitair hostel</t>
  </si>
  <si>
    <t>Furniture hostel</t>
  </si>
  <si>
    <t>Geen uitgaven aan marketingactiviteiten</t>
  </si>
  <si>
    <t>Vaste omrekenkoers aangehouden (1 EUR = 15 ZAR)</t>
  </si>
  <si>
    <t>Fondsenwerving Derden</t>
  </si>
  <si>
    <t>Factuur2018101</t>
  </si>
  <si>
    <t>Admin clercery cost (monthly)</t>
  </si>
  <si>
    <t>EUR</t>
  </si>
  <si>
    <t>Admin clercery cost (aud-dec)</t>
  </si>
  <si>
    <t>Details lasten 2018</t>
  </si>
  <si>
    <t>Details baten 2018</t>
  </si>
  <si>
    <t>Virtutis Opus</t>
  </si>
  <si>
    <t>Pierre Fournier</t>
  </si>
  <si>
    <t>Pieter Bastiaan</t>
  </si>
  <si>
    <t>Olfo</t>
  </si>
  <si>
    <t>Herbahortus</t>
  </si>
  <si>
    <t>Tiny &amp; Anny van Doorne</t>
  </si>
  <si>
    <t>Prov. Procur Passionisten</t>
  </si>
  <si>
    <t>St. 't Graalhuis</t>
  </si>
  <si>
    <t>Fraters van Utrecht</t>
  </si>
  <si>
    <t>St. Van Pernis</t>
  </si>
  <si>
    <t>St. Protestant Steunfonds</t>
  </si>
  <si>
    <t>St. De Overzijde</t>
  </si>
  <si>
    <t>St. Graag Gedaan</t>
  </si>
  <si>
    <t>ST. De Goede Doelen</t>
  </si>
  <si>
    <t>Trein 8 28</t>
  </si>
  <si>
    <t>Prov. Economaat</t>
  </si>
  <si>
    <t>St. Winters</t>
  </si>
  <si>
    <t>Gemert Bron Voor Anderen</t>
  </si>
  <si>
    <t>Emballage Albert Hein</t>
  </si>
  <si>
    <t>Zomermarkt</t>
  </si>
  <si>
    <t>Snuffelmarkt</t>
  </si>
  <si>
    <t>MOV De Mortel</t>
  </si>
  <si>
    <t>Overzicht inkoop Eigen acties - 2018</t>
  </si>
  <si>
    <t>Factuur2018102</t>
  </si>
  <si>
    <t>Factuur2018103</t>
  </si>
  <si>
    <t>Factuur2018104</t>
  </si>
  <si>
    <t>Factuur2018105</t>
  </si>
  <si>
    <t>Factuur 2018106</t>
  </si>
  <si>
    <t>Bankkosten 2018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</si>
  <si>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</si>
  <si>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</si>
  <si>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</si>
  <si>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</si>
  <si>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</si>
  <si>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</si>
  <si>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</si>
  <si>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</si>
  <si>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</si>
  <si>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</si>
  <si>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</si>
  <si>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</si>
  <si>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Website en webhosting (0558)</t>
  </si>
  <si>
    <t>Website en webhosting (1623)</t>
  </si>
  <si>
    <t>IT ondersteuning Website (2018020)</t>
  </si>
  <si>
    <t>Geen drukwerkkosten in 2018</t>
  </si>
  <si>
    <t>Reiskostenvergoeding (kilometers)</t>
  </si>
  <si>
    <t xml:space="preserve">Diverse </t>
  </si>
  <si>
    <t>Kleine inkopen / bedankjes</t>
  </si>
  <si>
    <t>Geen notariskosten etc. voor 2018</t>
  </si>
  <si>
    <t>Finovion</t>
  </si>
  <si>
    <t>Boekhouderscontrole</t>
  </si>
  <si>
    <t>Financieel</t>
  </si>
  <si>
    <t>Lunch bij Snuffelmarkt</t>
  </si>
  <si>
    <t>Projectuitgaven 2018</t>
  </si>
  <si>
    <t>Zeeman</t>
  </si>
  <si>
    <t>WIBRA</t>
  </si>
  <si>
    <t>PRIJSMEPPER</t>
  </si>
  <si>
    <t>IKEA</t>
  </si>
  <si>
    <t>PLUS</t>
  </si>
  <si>
    <t>MSP</t>
  </si>
  <si>
    <t>ROK</t>
  </si>
  <si>
    <t>Keurmerk</t>
  </si>
  <si>
    <t>CBF</t>
  </si>
  <si>
    <t>Verkrijgen CBF keurmerk</t>
  </si>
  <si>
    <t>Marktkosten</t>
  </si>
  <si>
    <t>Tweemaal</t>
  </si>
  <si>
    <t>PayPal</t>
  </si>
  <si>
    <t>Primarkt</t>
  </si>
  <si>
    <t>Snuffelmarkt / Zomermarkt</t>
  </si>
  <si>
    <t>EMTE</t>
  </si>
  <si>
    <t>T. van Ooijen</t>
  </si>
  <si>
    <t>B. van Berkel</t>
  </si>
  <si>
    <t>Flying Tiger</t>
  </si>
  <si>
    <t>BBart</t>
  </si>
  <si>
    <t>Koops</t>
  </si>
  <si>
    <t>SUB</t>
  </si>
  <si>
    <t>Diversen</t>
  </si>
  <si>
    <t>Zie Overzicht inkoop</t>
  </si>
  <si>
    <t>Stichting Raam</t>
  </si>
  <si>
    <t>Reiskosten Q1 2018 (terugbetaling voorschot aan voorzitter)</t>
  </si>
  <si>
    <t>Notaris i.v.m. grondaanschaf</t>
  </si>
  <si>
    <t>Nieuw of aanpassing gebouw</t>
  </si>
  <si>
    <t>Cash (over)</t>
  </si>
  <si>
    <t>Diversen (brandstof / airtime)</t>
  </si>
  <si>
    <t>DIV</t>
  </si>
  <si>
    <t>Algemeen</t>
  </si>
  <si>
    <t>Notaris grondaanschaf</t>
  </si>
  <si>
    <t>Eenmalig</t>
  </si>
  <si>
    <t>Reiskosten Zomer 17</t>
  </si>
  <si>
    <t>eenmalig</t>
  </si>
</sst>
</file>

<file path=xl/styles.xml><?xml version="1.0" encoding="utf-8"?>
<styleSheet xmlns="http://schemas.openxmlformats.org/spreadsheetml/2006/main">
  <numFmts count="6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€&quot;\ #,##0_-;&quot;€&quot;\ #,##0\-"/>
    <numFmt numFmtId="187" formatCode="&quot;€&quot;\ #,##0_-;[Red]&quot;€&quot;\ #,##0\-"/>
    <numFmt numFmtId="188" formatCode="&quot;€&quot;\ #,##0.00_-;&quot;€&quot;\ #,##0.00\-"/>
    <numFmt numFmtId="189" formatCode="&quot;€&quot;\ #,##0.00_-;[Red]&quot;€&quot;\ #,##0.00\-"/>
    <numFmt numFmtId="190" formatCode="_-&quot;€&quot;\ * #,##0_-;_-&quot;€&quot;\ * #,##0\-;_-&quot;€&quot;\ * &quot;-&quot;_-;_-@_-"/>
    <numFmt numFmtId="191" formatCode="_-* #,##0_-;_-* #,##0\-;_-* &quot;-&quot;_-;_-@_-"/>
    <numFmt numFmtId="192" formatCode="_-&quot;€&quot;\ * #,##0.00_-;_-&quot;€&quot;\ * #,##0.00\-;_-&quot;€&quot;\ * &quot;-&quot;??_-;_-@_-"/>
    <numFmt numFmtId="193" formatCode="_-* #,##0.00_-;_-* #,##0.00\-;_-* &quot;-&quot;??_-;_-@_-"/>
    <numFmt numFmtId="194" formatCode="&quot;€&quot;\ #,##0_-"/>
    <numFmt numFmtId="195" formatCode="&quot;€&quot;\ #,##0.00_-"/>
    <numFmt numFmtId="196" formatCode="[$ZAR]\ #,##0_-"/>
    <numFmt numFmtId="197" formatCode="[$ZAR]\ #,##0_-;[Red][$ZAR]\ #,##0\-"/>
    <numFmt numFmtId="198" formatCode="[$-413]dddd\ d\ mmmm\ yyyy"/>
    <numFmt numFmtId="199" formatCode="_-[$ZAR]\ * #,##0_-;_-[$ZAR]\ * #,##0\-;_-[$ZAR]\ * &quot;-&quot;_-;_-@_-"/>
    <numFmt numFmtId="200" formatCode="[$-409]dddd\,\ mmmm\ dd\,\ yyyy"/>
    <numFmt numFmtId="201" formatCode="_-&quot;€&quot;\ * #,##0.0_-;_-&quot;€&quot;\ * #,##0.0\-;_-&quot;€&quot;\ * &quot;-&quot;_-;_-@_-"/>
    <numFmt numFmtId="202" formatCode="_-&quot;€&quot;\ * #,##0.00_-;_-&quot;€&quot;\ * #,##0.00\-;_-&quot;€&quot;\ * &quot;-&quot;_-;_-@_-"/>
    <numFmt numFmtId="203" formatCode="_([$ZAR]\ * #,##0.00_);_([$ZAR]\ * \(#,##0.00\);_([$ZAR]\ * &quot;-&quot;??_);_(@_)"/>
    <numFmt numFmtId="204" formatCode="&quot;$&quot;#,##0.00"/>
    <numFmt numFmtId="205" formatCode="_([$€-2]\ * #,##0.00_);_([$€-2]\ * \(#,##0.00\);_([$€-2]\ * &quot;-&quot;??_);_(@_)"/>
    <numFmt numFmtId="206" formatCode="mmm/yyyy"/>
    <numFmt numFmtId="207" formatCode="m/d/yyyy"/>
    <numFmt numFmtId="208" formatCode="&quot;€&quot;\ #,##0.0_-"/>
    <numFmt numFmtId="209" formatCode="_([$€-2]\ * #,##0.000_);_([$€-2]\ * \(#,##0.000\);_([$€-2]\ * &quot;-&quot;??_);_(@_)"/>
    <numFmt numFmtId="210" formatCode="_([$€-2]\ * #,##0.0000_);_([$€-2]\ * \(#,##0.0000\);_([$€-2]\ * &quot;-&quot;??_);_(@_)"/>
    <numFmt numFmtId="211" formatCode="_([$€-2]\ * #,##0.0_);_([$€-2]\ * \(#,##0.0\);_([$€-2]\ * &quot;-&quot;??_);_(@_)"/>
    <numFmt numFmtId="212" formatCode="_([$€-2]\ * #,##0_);_([$€-2]\ * \(#,##0\);_([$€-2]\ * &quot;-&quot;??_);_(@_)"/>
    <numFmt numFmtId="213" formatCode="dd/mm"/>
    <numFmt numFmtId="214" formatCode="_-[$ZAR]\ * #,##0.00_-;\-[$ZAR]\ * #,##0.00_-;_-[$ZAR]\ * &quot;-&quot;??_-;_-@_-"/>
    <numFmt numFmtId="215" formatCode="mmm\-yyyy"/>
    <numFmt numFmtId="216" formatCode="_-[$€-2]\ * #,##0.00_-;\-[$€-2]\ * #,##0.00_-;_-[$€-2]\ * &quot;-&quot;??_-;_-@_-"/>
    <numFmt numFmtId="217" formatCode="0.0%"/>
    <numFmt numFmtId="218" formatCode="_ [$€-2]\ * #,##0.00_ ;_ [$€-2]\ * \-#,##0.00_ ;_ [$€-2]\ * &quot;-&quot;??_ ;_ @_ "/>
    <numFmt numFmtId="219" formatCode="_(&quot;€&quot;\ * #,##0.0_);_(&quot;€&quot;\ * \(#,##0.0\);_(&quot;€&quot;\ * &quot;-&quot;_);_(@_)"/>
    <numFmt numFmtId="220" formatCode="_(&quot;€&quot;\ * #,##0.00_);_(&quot;€&quot;\ * \(#,##0.00\);_(&quot;€&quot;\ * &quot;-&quot;_);_(@_)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26"/>
      <color indexed="8"/>
      <name val="Calibri"/>
      <family val="0"/>
    </font>
    <font>
      <sz val="12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2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26"/>
      <color theme="1"/>
      <name val="Calibri"/>
      <family val="0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20"/>
      <color theme="1"/>
      <name val="Calibri"/>
      <family val="2"/>
    </font>
    <font>
      <sz val="2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90" fontId="0" fillId="33" borderId="0" xfId="0" applyNumberForma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Border="1" applyAlignment="1">
      <alignment/>
    </xf>
    <xf numFmtId="190" fontId="0" fillId="33" borderId="0" xfId="0" applyNumberFormat="1" applyFill="1" applyBorder="1" applyAlignment="1">
      <alignment/>
    </xf>
    <xf numFmtId="194" fontId="0" fillId="0" borderId="0" xfId="0" applyNumberFormat="1" applyAlignment="1">
      <alignment/>
    </xf>
    <xf numFmtId="192" fontId="0" fillId="33" borderId="0" xfId="0" applyNumberFormat="1" applyFill="1" applyAlignment="1">
      <alignment/>
    </xf>
    <xf numFmtId="0" fontId="53" fillId="24" borderId="10" xfId="0" applyFont="1" applyFill="1" applyBorder="1" applyAlignment="1">
      <alignment/>
    </xf>
    <xf numFmtId="0" fontId="53" fillId="22" borderId="10" xfId="0" applyFont="1" applyFill="1" applyBorder="1" applyAlignment="1">
      <alignment/>
    </xf>
    <xf numFmtId="0" fontId="54" fillId="0" borderId="0" xfId="0" applyFont="1" applyAlignment="1">
      <alignment/>
    </xf>
    <xf numFmtId="192" fontId="54" fillId="0" borderId="0" xfId="0" applyNumberFormat="1" applyFont="1" applyAlignment="1">
      <alignment/>
    </xf>
    <xf numFmtId="0" fontId="53" fillId="22" borderId="11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3" fillId="22" borderId="12" xfId="0" applyFont="1" applyFill="1" applyBorder="1" applyAlignment="1">
      <alignment/>
    </xf>
    <xf numFmtId="194" fontId="53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1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94" fontId="53" fillId="22" borderId="13" xfId="0" applyNumberFormat="1" applyFont="1" applyFill="1" applyBorder="1" applyAlignment="1">
      <alignment/>
    </xf>
    <xf numFmtId="194" fontId="53" fillId="22" borderId="14" xfId="0" applyNumberFormat="1" applyFont="1" applyFill="1" applyBorder="1" applyAlignment="1">
      <alignment/>
    </xf>
    <xf numFmtId="0" fontId="55" fillId="12" borderId="15" xfId="0" applyFont="1" applyFill="1" applyBorder="1" applyAlignment="1">
      <alignment/>
    </xf>
    <xf numFmtId="195" fontId="0" fillId="33" borderId="0" xfId="0" applyNumberFormat="1" applyFill="1" applyBorder="1" applyAlignment="1">
      <alignment/>
    </xf>
    <xf numFmtId="187" fontId="53" fillId="33" borderId="0" xfId="0" applyNumberFormat="1" applyFont="1" applyFill="1" applyBorder="1" applyAlignment="1">
      <alignment/>
    </xf>
    <xf numFmtId="0" fontId="53" fillId="24" borderId="11" xfId="0" applyFont="1" applyFill="1" applyBorder="1" applyAlignment="1">
      <alignment/>
    </xf>
    <xf numFmtId="0" fontId="55" fillId="12" borderId="16" xfId="0" applyFont="1" applyFill="1" applyBorder="1" applyAlignment="1">
      <alignment/>
    </xf>
    <xf numFmtId="194" fontId="55" fillId="12" borderId="16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0" fontId="55" fillId="10" borderId="11" xfId="0" applyFont="1" applyFill="1" applyBorder="1" applyAlignment="1">
      <alignment/>
    </xf>
    <xf numFmtId="0" fontId="55" fillId="10" borderId="16" xfId="0" applyFont="1" applyFill="1" applyBorder="1" applyAlignment="1">
      <alignment/>
    </xf>
    <xf numFmtId="194" fontId="55" fillId="10" borderId="11" xfId="0" applyNumberFormat="1" applyFont="1" applyFill="1" applyBorder="1" applyAlignment="1">
      <alignment/>
    </xf>
    <xf numFmtId="194" fontId="55" fillId="10" borderId="16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5" fillId="10" borderId="15" xfId="0" applyFont="1" applyFill="1" applyBorder="1" applyAlignment="1">
      <alignment/>
    </xf>
    <xf numFmtId="190" fontId="53" fillId="10" borderId="0" xfId="0" applyNumberFormat="1" applyFont="1" applyFill="1" applyBorder="1" applyAlignment="1">
      <alignment/>
    </xf>
    <xf numFmtId="190" fontId="53" fillId="10" borderId="17" xfId="0" applyNumberFormat="1" applyFont="1" applyFill="1" applyBorder="1" applyAlignment="1">
      <alignment/>
    </xf>
    <xf numFmtId="190" fontId="0" fillId="33" borderId="0" xfId="0" applyNumberFormat="1" applyFont="1" applyFill="1" applyBorder="1" applyAlignment="1">
      <alignment/>
    </xf>
    <xf numFmtId="190" fontId="0" fillId="33" borderId="17" xfId="0" applyNumberFormat="1" applyFont="1" applyFill="1" applyBorder="1" applyAlignment="1">
      <alignment/>
    </xf>
    <xf numFmtId="190" fontId="0" fillId="10" borderId="0" xfId="0" applyNumberFormat="1" applyFont="1" applyFill="1" applyBorder="1" applyAlignment="1">
      <alignment/>
    </xf>
    <xf numFmtId="190" fontId="0" fillId="10" borderId="17" xfId="0" applyNumberFormat="1" applyFont="1" applyFill="1" applyBorder="1" applyAlignment="1">
      <alignment/>
    </xf>
    <xf numFmtId="190" fontId="53" fillId="24" borderId="13" xfId="0" applyNumberFormat="1" applyFont="1" applyFill="1" applyBorder="1" applyAlignment="1">
      <alignment/>
    </xf>
    <xf numFmtId="190" fontId="53" fillId="24" borderId="14" xfId="0" applyNumberFormat="1" applyFont="1" applyFill="1" applyBorder="1" applyAlignment="1">
      <alignment/>
    </xf>
    <xf numFmtId="194" fontId="53" fillId="24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4" fontId="53" fillId="24" borderId="18" xfId="0" applyNumberFormat="1" applyFont="1" applyFill="1" applyBorder="1" applyAlignment="1">
      <alignment/>
    </xf>
    <xf numFmtId="14" fontId="53" fillId="22" borderId="19" xfId="0" applyNumberFormat="1" applyFont="1" applyFill="1" applyBorder="1" applyAlignment="1">
      <alignment horizontal="center" vertical="center"/>
    </xf>
    <xf numFmtId="14" fontId="53" fillId="22" borderId="18" xfId="0" applyNumberFormat="1" applyFont="1" applyFill="1" applyBorder="1" applyAlignment="1">
      <alignment horizontal="center" vertical="center"/>
    </xf>
    <xf numFmtId="1" fontId="53" fillId="24" borderId="19" xfId="0" applyNumberFormat="1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/>
    </xf>
    <xf numFmtId="0" fontId="55" fillId="12" borderId="17" xfId="0" applyFont="1" applyFill="1" applyBorder="1" applyAlignment="1">
      <alignment/>
    </xf>
    <xf numFmtId="190" fontId="0" fillId="12" borderId="0" xfId="0" applyNumberFormat="1" applyFont="1" applyFill="1" applyBorder="1" applyAlignment="1">
      <alignment/>
    </xf>
    <xf numFmtId="190" fontId="0" fillId="12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3" fillId="33" borderId="0" xfId="0" applyFont="1" applyFill="1" applyBorder="1" applyAlignment="1">
      <alignment/>
    </xf>
    <xf numFmtId="194" fontId="53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vertical="center" wrapText="1"/>
    </xf>
    <xf numFmtId="199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53" fillId="24" borderId="20" xfId="0" applyFont="1" applyFill="1" applyBorder="1" applyAlignment="1">
      <alignment/>
    </xf>
    <xf numFmtId="1" fontId="53" fillId="24" borderId="21" xfId="0" applyNumberFormat="1" applyFont="1" applyFill="1" applyBorder="1" applyAlignment="1">
      <alignment horizontal="center" vertical="center"/>
    </xf>
    <xf numFmtId="1" fontId="53" fillId="24" borderId="22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53" fillId="24" borderId="12" xfId="0" applyFont="1" applyFill="1" applyBorder="1" applyAlignment="1">
      <alignment horizontal="right"/>
    </xf>
    <xf numFmtId="194" fontId="53" fillId="24" borderId="25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53" fillId="22" borderId="12" xfId="0" applyFont="1" applyFill="1" applyBorder="1" applyAlignment="1">
      <alignment horizontal="right"/>
    </xf>
    <xf numFmtId="0" fontId="53" fillId="22" borderId="16" xfId="0" applyNumberFormat="1" applyFont="1" applyFill="1" applyBorder="1" applyAlignment="1">
      <alignment horizontal="center" vertical="center"/>
    </xf>
    <xf numFmtId="194" fontId="0" fillId="33" borderId="27" xfId="0" applyNumberFormat="1" applyFill="1" applyBorder="1" applyAlignment="1">
      <alignment/>
    </xf>
    <xf numFmtId="194" fontId="53" fillId="22" borderId="25" xfId="0" applyNumberFormat="1" applyFont="1" applyFill="1" applyBorder="1" applyAlignment="1">
      <alignment horizontal="center" vertical="center"/>
    </xf>
    <xf numFmtId="1" fontId="53" fillId="22" borderId="25" xfId="0" applyNumberFormat="1" applyFont="1" applyFill="1" applyBorder="1" applyAlignment="1">
      <alignment horizontal="center" vertical="center"/>
    </xf>
    <xf numFmtId="194" fontId="0" fillId="33" borderId="28" xfId="0" applyNumberFormat="1" applyFill="1" applyBorder="1" applyAlignment="1">
      <alignment/>
    </xf>
    <xf numFmtId="194" fontId="53" fillId="22" borderId="29" xfId="0" applyNumberFormat="1" applyFont="1" applyFill="1" applyBorder="1" applyAlignment="1">
      <alignment/>
    </xf>
    <xf numFmtId="194" fontId="53" fillId="33" borderId="30" xfId="0" applyNumberFormat="1" applyFont="1" applyFill="1" applyBorder="1" applyAlignment="1">
      <alignment/>
    </xf>
    <xf numFmtId="194" fontId="53" fillId="33" borderId="31" xfId="0" applyNumberFormat="1" applyFont="1" applyFill="1" applyBorder="1" applyAlignment="1">
      <alignment/>
    </xf>
    <xf numFmtId="194" fontId="53" fillId="33" borderId="32" xfId="0" applyNumberFormat="1" applyFont="1" applyFill="1" applyBorder="1" applyAlignment="1">
      <alignment/>
    </xf>
    <xf numFmtId="194" fontId="53" fillId="33" borderId="33" xfId="0" applyNumberFormat="1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53" fillId="9" borderId="20" xfId="0" applyFont="1" applyFill="1" applyBorder="1" applyAlignment="1">
      <alignment horizontal="left"/>
    </xf>
    <xf numFmtId="0" fontId="53" fillId="9" borderId="22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190" fontId="57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58" fillId="33" borderId="36" xfId="0" applyFont="1" applyFill="1" applyBorder="1" applyAlignment="1">
      <alignment horizontal="right"/>
    </xf>
    <xf numFmtId="194" fontId="58" fillId="33" borderId="32" xfId="0" applyNumberFormat="1" applyFont="1" applyFill="1" applyBorder="1" applyAlignment="1">
      <alignment/>
    </xf>
    <xf numFmtId="194" fontId="58" fillId="33" borderId="33" xfId="0" applyNumberFormat="1" applyFont="1" applyFill="1" applyBorder="1" applyAlignment="1">
      <alignment/>
    </xf>
    <xf numFmtId="14" fontId="53" fillId="33" borderId="19" xfId="0" applyNumberFormat="1" applyFont="1" applyFill="1" applyBorder="1" applyAlignment="1">
      <alignment horizontal="center" vertical="center"/>
    </xf>
    <xf numFmtId="190" fontId="53" fillId="33" borderId="0" xfId="0" applyNumberFormat="1" applyFont="1" applyFill="1" applyBorder="1" applyAlignment="1">
      <alignment/>
    </xf>
    <xf numFmtId="194" fontId="53" fillId="33" borderId="13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16" fontId="0" fillId="33" borderId="37" xfId="0" applyNumberFormat="1" applyFill="1" applyBorder="1" applyAlignment="1">
      <alignment/>
    </xf>
    <xf numFmtId="0" fontId="0" fillId="33" borderId="37" xfId="0" applyFill="1" applyBorder="1" applyAlignment="1">
      <alignment wrapText="1"/>
    </xf>
    <xf numFmtId="0" fontId="0" fillId="33" borderId="38" xfId="0" applyFill="1" applyBorder="1" applyAlignment="1">
      <alignment/>
    </xf>
    <xf numFmtId="1" fontId="0" fillId="33" borderId="38" xfId="0" applyNumberFormat="1" applyFill="1" applyBorder="1" applyAlignment="1">
      <alignment/>
    </xf>
    <xf numFmtId="190" fontId="0" fillId="33" borderId="35" xfId="0" applyNumberForma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53" fillId="24" borderId="20" xfId="0" applyFont="1" applyFill="1" applyBorder="1" applyAlignment="1">
      <alignment horizontal="center"/>
    </xf>
    <xf numFmtId="0" fontId="53" fillId="24" borderId="21" xfId="0" applyFont="1" applyFill="1" applyBorder="1" applyAlignment="1">
      <alignment horizontal="center"/>
    </xf>
    <xf numFmtId="0" fontId="53" fillId="24" borderId="22" xfId="0" applyFont="1" applyFill="1" applyBorder="1" applyAlignment="1">
      <alignment horizontal="center"/>
    </xf>
    <xf numFmtId="14" fontId="0" fillId="33" borderId="37" xfId="0" applyNumberFormat="1" applyFill="1" applyBorder="1" applyAlignment="1">
      <alignment/>
    </xf>
    <xf numFmtId="0" fontId="0" fillId="33" borderId="41" xfId="0" applyFill="1" applyBorder="1" applyAlignment="1">
      <alignment/>
    </xf>
    <xf numFmtId="14" fontId="0" fillId="33" borderId="34" xfId="0" applyNumberFormat="1" applyFill="1" applyBorder="1" applyAlignment="1">
      <alignment/>
    </xf>
    <xf numFmtId="0" fontId="0" fillId="33" borderId="42" xfId="0" applyFill="1" applyBorder="1" applyAlignment="1">
      <alignment/>
    </xf>
    <xf numFmtId="0" fontId="53" fillId="24" borderId="19" xfId="0" applyFont="1" applyFill="1" applyBorder="1" applyAlignment="1">
      <alignment/>
    </xf>
    <xf numFmtId="0" fontId="53" fillId="24" borderId="18" xfId="0" applyFont="1" applyFill="1" applyBorder="1" applyAlignment="1">
      <alignment/>
    </xf>
    <xf numFmtId="202" fontId="0" fillId="33" borderId="43" xfId="0" applyNumberFormat="1" applyFill="1" applyBorder="1" applyAlignment="1">
      <alignment/>
    </xf>
    <xf numFmtId="202" fontId="0" fillId="33" borderId="35" xfId="0" applyNumberFormat="1" applyFill="1" applyBorder="1" applyAlignment="1">
      <alignment/>
    </xf>
    <xf numFmtId="194" fontId="59" fillId="12" borderId="16" xfId="0" applyNumberFormat="1" applyFont="1" applyFill="1" applyBorder="1" applyAlignment="1">
      <alignment/>
    </xf>
    <xf numFmtId="194" fontId="59" fillId="12" borderId="11" xfId="0" applyNumberFormat="1" applyFont="1" applyFill="1" applyBorder="1" applyAlignment="1">
      <alignment/>
    </xf>
    <xf numFmtId="0" fontId="59" fillId="12" borderId="11" xfId="0" applyFont="1" applyFill="1" applyBorder="1" applyAlignment="1">
      <alignment/>
    </xf>
    <xf numFmtId="0" fontId="53" fillId="12" borderId="20" xfId="0" applyFont="1" applyFill="1" applyBorder="1" applyAlignment="1">
      <alignment/>
    </xf>
    <xf numFmtId="0" fontId="53" fillId="12" borderId="21" xfId="0" applyFont="1" applyFill="1" applyBorder="1" applyAlignment="1">
      <alignment/>
    </xf>
    <xf numFmtId="190" fontId="59" fillId="12" borderId="44" xfId="0" applyNumberFormat="1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22" borderId="20" xfId="0" applyFont="1" applyFill="1" applyBorder="1" applyAlignment="1">
      <alignment horizontal="center"/>
    </xf>
    <xf numFmtId="0" fontId="53" fillId="22" borderId="21" xfId="0" applyFont="1" applyFill="1" applyBorder="1" applyAlignment="1">
      <alignment horizontal="center"/>
    </xf>
    <xf numFmtId="0" fontId="53" fillId="22" borderId="22" xfId="0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0" fillId="33" borderId="16" xfId="0" applyFill="1" applyBorder="1" applyAlignment="1">
      <alignment/>
    </xf>
    <xf numFmtId="190" fontId="53" fillId="33" borderId="45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192" fontId="54" fillId="33" borderId="0" xfId="0" applyNumberFormat="1" applyFont="1" applyFill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wrapText="1"/>
    </xf>
    <xf numFmtId="205" fontId="0" fillId="33" borderId="43" xfId="0" applyNumberFormat="1" applyFill="1" applyBorder="1" applyAlignment="1">
      <alignment/>
    </xf>
    <xf numFmtId="0" fontId="53" fillId="22" borderId="11" xfId="0" applyFont="1" applyFill="1" applyBorder="1" applyAlignment="1">
      <alignment horizontal="center"/>
    </xf>
    <xf numFmtId="0" fontId="53" fillId="22" borderId="16" xfId="0" applyFont="1" applyFill="1" applyBorder="1" applyAlignment="1">
      <alignment horizontal="center"/>
    </xf>
    <xf numFmtId="0" fontId="53" fillId="22" borderId="45" xfId="0" applyFont="1" applyFill="1" applyBorder="1" applyAlignment="1">
      <alignment horizontal="center"/>
    </xf>
    <xf numFmtId="203" fontId="0" fillId="0" borderId="0" xfId="0" applyNumberFormat="1" applyAlignment="1">
      <alignment/>
    </xf>
    <xf numFmtId="0" fontId="29" fillId="33" borderId="37" xfId="0" applyFont="1" applyFill="1" applyBorder="1" applyAlignment="1">
      <alignment/>
    </xf>
    <xf numFmtId="0" fontId="29" fillId="33" borderId="34" xfId="0" applyFont="1" applyFill="1" applyBorder="1" applyAlignment="1">
      <alignment/>
    </xf>
    <xf numFmtId="14" fontId="29" fillId="33" borderId="34" xfId="0" applyNumberFormat="1" applyFont="1" applyFill="1" applyBorder="1" applyAlignment="1">
      <alignment/>
    </xf>
    <xf numFmtId="202" fontId="29" fillId="33" borderId="35" xfId="0" applyNumberFormat="1" applyFont="1" applyFill="1" applyBorder="1" applyAlignment="1">
      <alignment/>
    </xf>
    <xf numFmtId="0" fontId="53" fillId="24" borderId="46" xfId="0" applyFont="1" applyFill="1" applyBorder="1" applyAlignment="1">
      <alignment/>
    </xf>
    <xf numFmtId="0" fontId="53" fillId="24" borderId="47" xfId="0" applyFont="1" applyFill="1" applyBorder="1" applyAlignment="1">
      <alignment/>
    </xf>
    <xf numFmtId="0" fontId="53" fillId="24" borderId="44" xfId="0" applyFont="1" applyFill="1" applyBorder="1" applyAlignment="1">
      <alignment/>
    </xf>
    <xf numFmtId="205" fontId="0" fillId="33" borderId="48" xfId="0" applyNumberFormat="1" applyFill="1" applyBorder="1" applyAlignment="1">
      <alignment/>
    </xf>
    <xf numFmtId="205" fontId="0" fillId="33" borderId="35" xfId="0" applyNumberFormat="1" applyFill="1" applyBorder="1" applyAlignment="1">
      <alignment/>
    </xf>
    <xf numFmtId="205" fontId="0" fillId="33" borderId="40" xfId="0" applyNumberFormat="1" applyFill="1" applyBorder="1" applyAlignment="1">
      <alignment/>
    </xf>
    <xf numFmtId="205" fontId="0" fillId="33" borderId="37" xfId="0" applyNumberFormat="1" applyFill="1" applyBorder="1" applyAlignment="1">
      <alignment/>
    </xf>
    <xf numFmtId="205" fontId="0" fillId="33" borderId="34" xfId="0" applyNumberFormat="1" applyFill="1" applyBorder="1" applyAlignment="1">
      <alignment/>
    </xf>
    <xf numFmtId="0" fontId="29" fillId="33" borderId="40" xfId="0" applyFont="1" applyFill="1" applyBorder="1" applyAlignment="1">
      <alignment/>
    </xf>
    <xf numFmtId="14" fontId="29" fillId="33" borderId="40" xfId="0" applyNumberFormat="1" applyFont="1" applyFill="1" applyBorder="1" applyAlignment="1">
      <alignment/>
    </xf>
    <xf numFmtId="202" fontId="29" fillId="33" borderId="48" xfId="0" applyNumberFormat="1" applyFont="1" applyFill="1" applyBorder="1" applyAlignment="1">
      <alignment/>
    </xf>
    <xf numFmtId="205" fontId="0" fillId="0" borderId="35" xfId="0" applyNumberFormat="1" applyBorder="1" applyAlignment="1">
      <alignment/>
    </xf>
    <xf numFmtId="14" fontId="0" fillId="33" borderId="42" xfId="0" applyNumberFormat="1" applyFill="1" applyBorder="1" applyAlignment="1">
      <alignment/>
    </xf>
    <xf numFmtId="202" fontId="0" fillId="33" borderId="49" xfId="0" applyNumberFormat="1" applyFill="1" applyBorder="1" applyAlignment="1">
      <alignment/>
    </xf>
    <xf numFmtId="14" fontId="29" fillId="33" borderId="37" xfId="0" applyNumberFormat="1" applyFont="1" applyFill="1" applyBorder="1" applyAlignment="1">
      <alignment/>
    </xf>
    <xf numFmtId="202" fontId="40" fillId="28" borderId="49" xfId="42" applyNumberFormat="1" applyBorder="1" applyAlignment="1">
      <alignment/>
    </xf>
    <xf numFmtId="202" fontId="59" fillId="12" borderId="45" xfId="0" applyNumberFormat="1" applyFont="1" applyFill="1" applyBorder="1" applyAlignment="1">
      <alignment/>
    </xf>
    <xf numFmtId="202" fontId="29" fillId="33" borderId="43" xfId="0" applyNumberFormat="1" applyFont="1" applyFill="1" applyBorder="1" applyAlignment="1">
      <alignment/>
    </xf>
    <xf numFmtId="202" fontId="40" fillId="28" borderId="44" xfId="42" applyNumberFormat="1" applyBorder="1" applyAlignment="1">
      <alignment/>
    </xf>
    <xf numFmtId="14" fontId="29" fillId="33" borderId="42" xfId="0" applyNumberFormat="1" applyFont="1" applyFill="1" applyBorder="1" applyAlignment="1">
      <alignment/>
    </xf>
    <xf numFmtId="202" fontId="29" fillId="33" borderId="49" xfId="0" applyNumberFormat="1" applyFont="1" applyFill="1" applyBorder="1" applyAlignment="1">
      <alignment/>
    </xf>
    <xf numFmtId="14" fontId="0" fillId="33" borderId="41" xfId="0" applyNumberFormat="1" applyFill="1" applyBorder="1" applyAlignment="1">
      <alignment/>
    </xf>
    <xf numFmtId="10" fontId="0" fillId="33" borderId="49" xfId="0" applyNumberFormat="1" applyFill="1" applyBorder="1" applyAlignment="1">
      <alignment horizontal="center"/>
    </xf>
    <xf numFmtId="194" fontId="30" fillId="33" borderId="30" xfId="0" applyNumberFormat="1" applyFont="1" applyFill="1" applyBorder="1" applyAlignment="1">
      <alignment/>
    </xf>
    <xf numFmtId="194" fontId="30" fillId="33" borderId="32" xfId="0" applyNumberFormat="1" applyFont="1" applyFill="1" applyBorder="1" applyAlignment="1">
      <alignment/>
    </xf>
    <xf numFmtId="190" fontId="29" fillId="33" borderId="17" xfId="0" applyNumberFormat="1" applyFont="1" applyFill="1" applyBorder="1" applyAlignment="1">
      <alignment/>
    </xf>
    <xf numFmtId="194" fontId="0" fillId="33" borderId="0" xfId="0" applyNumberFormat="1" applyFont="1" applyFill="1" applyAlignment="1">
      <alignment/>
    </xf>
    <xf numFmtId="194" fontId="0" fillId="33" borderId="0" xfId="0" applyNumberFormat="1" applyFill="1" applyAlignment="1">
      <alignment/>
    </xf>
    <xf numFmtId="0" fontId="0" fillId="33" borderId="50" xfId="0" applyFill="1" applyBorder="1" applyAlignment="1">
      <alignment/>
    </xf>
    <xf numFmtId="190" fontId="0" fillId="33" borderId="51" xfId="0" applyNumberFormat="1" applyFill="1" applyBorder="1" applyAlignment="1">
      <alignment/>
    </xf>
    <xf numFmtId="14" fontId="0" fillId="33" borderId="37" xfId="0" applyNumberFormat="1" applyFill="1" applyBorder="1" applyAlignment="1" quotePrefix="1">
      <alignment/>
    </xf>
    <xf numFmtId="14" fontId="0" fillId="33" borderId="50" xfId="0" applyNumberFormat="1" applyFill="1" applyBorder="1" applyAlignment="1" quotePrefix="1">
      <alignment/>
    </xf>
    <xf numFmtId="0" fontId="29" fillId="0" borderId="37" xfId="0" applyFont="1" applyBorder="1" applyAlignment="1">
      <alignment/>
    </xf>
    <xf numFmtId="0" fontId="29" fillId="0" borderId="0" xfId="0" applyFont="1" applyAlignment="1">
      <alignment/>
    </xf>
    <xf numFmtId="190" fontId="0" fillId="33" borderId="0" xfId="0" applyNumberFormat="1" applyFont="1" applyFill="1" applyAlignment="1">
      <alignment/>
    </xf>
    <xf numFmtId="0" fontId="0" fillId="0" borderId="34" xfId="0" applyBorder="1" applyAlignment="1">
      <alignment/>
    </xf>
    <xf numFmtId="194" fontId="55" fillId="12" borderId="45" xfId="0" applyNumberFormat="1" applyFont="1" applyFill="1" applyBorder="1" applyAlignment="1">
      <alignment/>
    </xf>
    <xf numFmtId="194" fontId="46" fillId="33" borderId="0" xfId="52" applyNumberFormat="1" applyFill="1" applyAlignment="1">
      <alignment/>
    </xf>
    <xf numFmtId="194" fontId="58" fillId="33" borderId="52" xfId="0" applyNumberFormat="1" applyFont="1" applyFill="1" applyBorder="1" applyAlignment="1">
      <alignment/>
    </xf>
    <xf numFmtId="194" fontId="58" fillId="33" borderId="53" xfId="0" applyNumberFormat="1" applyFont="1" applyFill="1" applyBorder="1" applyAlignment="1">
      <alignment/>
    </xf>
    <xf numFmtId="194" fontId="58" fillId="33" borderId="54" xfId="0" applyNumberFormat="1" applyFont="1" applyFill="1" applyBorder="1" applyAlignment="1">
      <alignment/>
    </xf>
    <xf numFmtId="194" fontId="31" fillId="33" borderId="54" xfId="0" applyNumberFormat="1" applyFont="1" applyFill="1" applyBorder="1" applyAlignment="1">
      <alignment/>
    </xf>
    <xf numFmtId="0" fontId="58" fillId="33" borderId="32" xfId="0" applyFont="1" applyFill="1" applyBorder="1" applyAlignment="1">
      <alignment/>
    </xf>
    <xf numFmtId="0" fontId="31" fillId="33" borderId="53" xfId="0" applyFont="1" applyFill="1" applyBorder="1" applyAlignment="1">
      <alignment/>
    </xf>
    <xf numFmtId="194" fontId="58" fillId="33" borderId="55" xfId="0" applyNumberFormat="1" applyFont="1" applyFill="1" applyBorder="1" applyAlignment="1">
      <alignment/>
    </xf>
    <xf numFmtId="0" fontId="58" fillId="33" borderId="56" xfId="0" applyFont="1" applyFill="1" applyBorder="1" applyAlignment="1">
      <alignment/>
    </xf>
    <xf numFmtId="194" fontId="58" fillId="33" borderId="19" xfId="0" applyNumberFormat="1" applyFont="1" applyFill="1" applyBorder="1" applyAlignment="1">
      <alignment/>
    </xf>
    <xf numFmtId="194" fontId="58" fillId="33" borderId="56" xfId="0" applyNumberFormat="1" applyFont="1" applyFill="1" applyBorder="1" applyAlignment="1">
      <alignment/>
    </xf>
    <xf numFmtId="194" fontId="58" fillId="33" borderId="18" xfId="0" applyNumberFormat="1" applyFont="1" applyFill="1" applyBorder="1" applyAlignment="1">
      <alignment/>
    </xf>
    <xf numFmtId="0" fontId="58" fillId="33" borderId="53" xfId="0" applyFont="1" applyFill="1" applyBorder="1" applyAlignment="1">
      <alignment/>
    </xf>
    <xf numFmtId="0" fontId="58" fillId="33" borderId="57" xfId="0" applyFont="1" applyFill="1" applyBorder="1" applyAlignment="1">
      <alignment/>
    </xf>
    <xf numFmtId="194" fontId="58" fillId="33" borderId="58" xfId="0" applyNumberFormat="1" applyFont="1" applyFill="1" applyBorder="1" applyAlignment="1">
      <alignment/>
    </xf>
    <xf numFmtId="194" fontId="58" fillId="33" borderId="57" xfId="0" applyNumberFormat="1" applyFont="1" applyFill="1" applyBorder="1" applyAlignment="1">
      <alignment/>
    </xf>
    <xf numFmtId="194" fontId="58" fillId="33" borderId="59" xfId="0" applyNumberFormat="1" applyFont="1" applyFill="1" applyBorder="1" applyAlignment="1">
      <alignment/>
    </xf>
    <xf numFmtId="0" fontId="58" fillId="33" borderId="60" xfId="0" applyFont="1" applyFill="1" applyBorder="1" applyAlignment="1">
      <alignment/>
    </xf>
    <xf numFmtId="194" fontId="31" fillId="33" borderId="0" xfId="0" applyNumberFormat="1" applyFont="1" applyFill="1" applyBorder="1" applyAlignment="1">
      <alignment/>
    </xf>
    <xf numFmtId="194" fontId="58" fillId="33" borderId="60" xfId="0" applyNumberFormat="1" applyFont="1" applyFill="1" applyBorder="1" applyAlignment="1">
      <alignment/>
    </xf>
    <xf numFmtId="194" fontId="58" fillId="33" borderId="17" xfId="0" applyNumberFormat="1" applyFont="1" applyFill="1" applyBorder="1" applyAlignment="1">
      <alignment/>
    </xf>
    <xf numFmtId="0" fontId="53" fillId="12" borderId="25" xfId="0" applyFont="1" applyFill="1" applyBorder="1" applyAlignment="1">
      <alignment/>
    </xf>
    <xf numFmtId="194" fontId="53" fillId="12" borderId="16" xfId="0" applyNumberFormat="1" applyFont="1" applyFill="1" applyBorder="1" applyAlignment="1">
      <alignment/>
    </xf>
    <xf numFmtId="194" fontId="53" fillId="12" borderId="25" xfId="0" applyNumberFormat="1" applyFont="1" applyFill="1" applyBorder="1" applyAlignment="1">
      <alignment/>
    </xf>
    <xf numFmtId="194" fontId="53" fillId="12" borderId="45" xfId="0" applyNumberFormat="1" applyFont="1" applyFill="1" applyBorder="1" applyAlignment="1">
      <alignment/>
    </xf>
    <xf numFmtId="0" fontId="53" fillId="12" borderId="25" xfId="0" applyFont="1" applyFill="1" applyBorder="1" applyAlignment="1">
      <alignment vertical="top"/>
    </xf>
    <xf numFmtId="194" fontId="53" fillId="12" borderId="16" xfId="0" applyNumberFormat="1" applyFont="1" applyFill="1" applyBorder="1" applyAlignment="1">
      <alignment vertical="top"/>
    </xf>
    <xf numFmtId="194" fontId="53" fillId="12" borderId="25" xfId="0" applyNumberFormat="1" applyFont="1" applyFill="1" applyBorder="1" applyAlignment="1">
      <alignment vertical="top"/>
    </xf>
    <xf numFmtId="194" fontId="53" fillId="12" borderId="45" xfId="0" applyNumberFormat="1" applyFont="1" applyFill="1" applyBorder="1" applyAlignment="1">
      <alignment vertical="top"/>
    </xf>
    <xf numFmtId="190" fontId="45" fillId="33" borderId="0" xfId="50" applyNumberFormat="1" applyFill="1" applyAlignment="1">
      <alignment/>
    </xf>
    <xf numFmtId="179" fontId="0" fillId="33" borderId="0" xfId="0" applyNumberFormat="1" applyFont="1" applyFill="1" applyAlignment="1">
      <alignment/>
    </xf>
    <xf numFmtId="14" fontId="0" fillId="0" borderId="34" xfId="0" applyNumberFormat="1" applyBorder="1" applyAlignment="1">
      <alignment/>
    </xf>
    <xf numFmtId="0" fontId="0" fillId="12" borderId="15" xfId="0" applyFill="1" applyBorder="1" applyAlignment="1">
      <alignment/>
    </xf>
    <xf numFmtId="0" fontId="0" fillId="12" borderId="0" xfId="0" applyFill="1" applyBorder="1" applyAlignment="1">
      <alignment/>
    </xf>
    <xf numFmtId="14" fontId="0" fillId="0" borderId="38" xfId="0" applyNumberFormat="1" applyBorder="1" applyAlignment="1">
      <alignment/>
    </xf>
    <xf numFmtId="14" fontId="29" fillId="0" borderId="38" xfId="0" applyNumberFormat="1" applyFont="1" applyBorder="1" applyAlignment="1">
      <alignment/>
    </xf>
    <xf numFmtId="14" fontId="29" fillId="0" borderId="41" xfId="0" applyNumberFormat="1" applyFont="1" applyBorder="1" applyAlignment="1">
      <alignment/>
    </xf>
    <xf numFmtId="0" fontId="29" fillId="0" borderId="34" xfId="0" applyFont="1" applyBorder="1" applyAlignment="1">
      <alignment/>
    </xf>
    <xf numFmtId="179" fontId="0" fillId="0" borderId="0" xfId="0" applyNumberFormat="1" applyAlignment="1">
      <alignment/>
    </xf>
    <xf numFmtId="1" fontId="29" fillId="33" borderId="38" xfId="0" applyNumberFormat="1" applyFont="1" applyFill="1" applyBorder="1" applyAlignment="1">
      <alignment/>
    </xf>
    <xf numFmtId="1" fontId="0" fillId="33" borderId="41" xfId="0" applyNumberFormat="1" applyFill="1" applyBorder="1" applyAlignment="1">
      <alignment/>
    </xf>
    <xf numFmtId="185" fontId="0" fillId="0" borderId="0" xfId="0" applyNumberFormat="1" applyAlignment="1">
      <alignment/>
    </xf>
    <xf numFmtId="0" fontId="53" fillId="33" borderId="25" xfId="0" applyFont="1" applyFill="1" applyBorder="1" applyAlignment="1">
      <alignment horizontal="center"/>
    </xf>
    <xf numFmtId="0" fontId="58" fillId="33" borderId="6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6" fontId="29" fillId="0" borderId="36" xfId="0" applyNumberFormat="1" applyFont="1" applyBorder="1" applyAlignment="1">
      <alignment/>
    </xf>
    <xf numFmtId="16" fontId="29" fillId="0" borderId="38" xfId="0" applyNumberFormat="1" applyFont="1" applyBorder="1" applyAlignment="1">
      <alignment/>
    </xf>
    <xf numFmtId="16" fontId="0" fillId="0" borderId="38" xfId="0" applyNumberFormat="1" applyFont="1" applyBorder="1" applyAlignment="1">
      <alignment/>
    </xf>
    <xf numFmtId="184" fontId="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192" fontId="0" fillId="33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187" fontId="0" fillId="33" borderId="0" xfId="0" applyNumberFormat="1" applyFont="1" applyFill="1" applyAlignment="1">
      <alignment/>
    </xf>
    <xf numFmtId="0" fontId="0" fillId="22" borderId="16" xfId="0" applyFont="1" applyFill="1" applyBorder="1" applyAlignment="1">
      <alignment/>
    </xf>
    <xf numFmtId="14" fontId="0" fillId="0" borderId="62" xfId="0" applyNumberFormat="1" applyBorder="1" applyAlignment="1">
      <alignment/>
    </xf>
    <xf numFmtId="14" fontId="29" fillId="0" borderId="62" xfId="0" applyNumberFormat="1" applyFont="1" applyBorder="1" applyAlignment="1">
      <alignment/>
    </xf>
    <xf numFmtId="14" fontId="29" fillId="0" borderId="63" xfId="0" applyNumberFormat="1" applyFont="1" applyBorder="1" applyAlignment="1">
      <alignment/>
    </xf>
    <xf numFmtId="14" fontId="0" fillId="0" borderId="37" xfId="0" applyNumberFormat="1" applyBorder="1" applyAlignment="1">
      <alignment/>
    </xf>
    <xf numFmtId="185" fontId="53" fillId="34" borderId="45" xfId="0" applyNumberFormat="1" applyFont="1" applyFill="1" applyBorder="1" applyAlignment="1">
      <alignment/>
    </xf>
    <xf numFmtId="216" fontId="0" fillId="0" borderId="43" xfId="0" applyNumberFormat="1" applyBorder="1" applyAlignment="1">
      <alignment/>
    </xf>
    <xf numFmtId="216" fontId="0" fillId="0" borderId="35" xfId="0" applyNumberFormat="1" applyBorder="1" applyAlignment="1">
      <alignment/>
    </xf>
    <xf numFmtId="216" fontId="0" fillId="0" borderId="0" xfId="0" applyNumberFormat="1" applyAlignment="1">
      <alignment/>
    </xf>
    <xf numFmtId="202" fontId="55" fillId="10" borderId="45" xfId="0" applyNumberFormat="1" applyFont="1" applyFill="1" applyBorder="1" applyAlignment="1">
      <alignment/>
    </xf>
    <xf numFmtId="195" fontId="55" fillId="10" borderId="45" xfId="0" applyNumberFormat="1" applyFont="1" applyFill="1" applyBorder="1" applyAlignment="1">
      <alignment/>
    </xf>
    <xf numFmtId="195" fontId="53" fillId="22" borderId="45" xfId="0" applyNumberFormat="1" applyFont="1" applyFill="1" applyBorder="1" applyAlignment="1">
      <alignment/>
    </xf>
    <xf numFmtId="202" fontId="53" fillId="24" borderId="45" xfId="0" applyNumberFormat="1" applyFont="1" applyFill="1" applyBorder="1" applyAlignment="1">
      <alignment/>
    </xf>
    <xf numFmtId="0" fontId="0" fillId="0" borderId="43" xfId="0" applyBorder="1" applyAlignment="1">
      <alignment/>
    </xf>
    <xf numFmtId="14" fontId="0" fillId="33" borderId="38" xfId="0" applyNumberFormat="1" applyFont="1" applyFill="1" applyBorder="1" applyAlignment="1">
      <alignment/>
    </xf>
    <xf numFmtId="14" fontId="29" fillId="33" borderId="38" xfId="0" applyNumberFormat="1" applyFont="1" applyFill="1" applyBorder="1" applyAlignment="1">
      <alignment/>
    </xf>
    <xf numFmtId="14" fontId="29" fillId="33" borderId="41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14" fontId="57" fillId="33" borderId="38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0" borderId="64" xfId="0" applyBorder="1" applyAlignment="1">
      <alignment/>
    </xf>
    <xf numFmtId="202" fontId="0" fillId="33" borderId="30" xfId="0" applyNumberFormat="1" applyFont="1" applyFill="1" applyBorder="1" applyAlignment="1">
      <alignment/>
    </xf>
    <xf numFmtId="202" fontId="0" fillId="33" borderId="32" xfId="0" applyNumberFormat="1" applyFont="1" applyFill="1" applyBorder="1" applyAlignment="1">
      <alignment/>
    </xf>
    <xf numFmtId="202" fontId="29" fillId="33" borderId="32" xfId="0" applyNumberFormat="1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29" fillId="33" borderId="64" xfId="0" applyFont="1" applyFill="1" applyBorder="1" applyAlignment="1">
      <alignment/>
    </xf>
    <xf numFmtId="0" fontId="29" fillId="33" borderId="66" xfId="0" applyFont="1" applyFill="1" applyBorder="1" applyAlignment="1">
      <alignment/>
    </xf>
    <xf numFmtId="205" fontId="29" fillId="0" borderId="5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29" fillId="33" borderId="32" xfId="0" applyNumberFormat="1" applyFont="1" applyFill="1" applyBorder="1" applyAlignment="1">
      <alignment/>
    </xf>
    <xf numFmtId="184" fontId="29" fillId="33" borderId="28" xfId="0" applyNumberFormat="1" applyFont="1" applyFill="1" applyBorder="1" applyAlignment="1">
      <alignment/>
    </xf>
    <xf numFmtId="9" fontId="0" fillId="33" borderId="51" xfId="0" applyNumberFormat="1" applyFill="1" applyBorder="1" applyAlignment="1">
      <alignment horizontal="center"/>
    </xf>
    <xf numFmtId="0" fontId="29" fillId="0" borderId="67" xfId="0" applyFont="1" applyBorder="1" applyAlignment="1">
      <alignment/>
    </xf>
    <xf numFmtId="0" fontId="29" fillId="0" borderId="64" xfId="0" applyFont="1" applyBorder="1" applyAlignment="1">
      <alignment/>
    </xf>
    <xf numFmtId="1" fontId="0" fillId="33" borderId="24" xfId="0" applyNumberFormat="1" applyFill="1" applyBorder="1" applyAlignment="1">
      <alignment/>
    </xf>
    <xf numFmtId="202" fontId="29" fillId="33" borderId="54" xfId="0" applyNumberFormat="1" applyFont="1" applyFill="1" applyBorder="1" applyAlignment="1">
      <alignment/>
    </xf>
    <xf numFmtId="0" fontId="0" fillId="0" borderId="40" xfId="0" applyBorder="1" applyAlignment="1">
      <alignment/>
    </xf>
    <xf numFmtId="1" fontId="0" fillId="33" borderId="37" xfId="0" applyNumberFormat="1" applyFill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43" xfId="0" applyNumberFormat="1" applyBorder="1" applyAlignment="1">
      <alignment/>
    </xf>
    <xf numFmtId="185" fontId="0" fillId="0" borderId="54" xfId="0" applyNumberFormat="1" applyBorder="1" applyAlignment="1">
      <alignment/>
    </xf>
    <xf numFmtId="185" fontId="0" fillId="33" borderId="43" xfId="0" applyNumberFormat="1" applyFill="1" applyBorder="1" applyAlignment="1">
      <alignment/>
    </xf>
    <xf numFmtId="192" fontId="0" fillId="33" borderId="43" xfId="0" applyNumberFormat="1" applyFill="1" applyBorder="1" applyAlignment="1">
      <alignment/>
    </xf>
    <xf numFmtId="185" fontId="29" fillId="0" borderId="43" xfId="0" applyNumberFormat="1" applyFont="1" applyBorder="1" applyAlignment="1">
      <alignment/>
    </xf>
    <xf numFmtId="185" fontId="29" fillId="0" borderId="35" xfId="0" applyNumberFormat="1" applyFont="1" applyBorder="1" applyAlignment="1">
      <alignment/>
    </xf>
    <xf numFmtId="16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16" fontId="0" fillId="0" borderId="34" xfId="0" applyNumberFormat="1" applyBorder="1" applyAlignment="1">
      <alignment/>
    </xf>
    <xf numFmtId="216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16" fontId="0" fillId="0" borderId="40" xfId="0" applyNumberFormat="1" applyBorder="1" applyAlignment="1">
      <alignment/>
    </xf>
    <xf numFmtId="216" fontId="0" fillId="0" borderId="48" xfId="0" applyNumberFormat="1" applyBorder="1" applyAlignment="1">
      <alignment/>
    </xf>
    <xf numFmtId="0" fontId="5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16" fontId="0" fillId="0" borderId="25" xfId="0" applyNumberFormat="1" applyBorder="1" applyAlignment="1">
      <alignment/>
    </xf>
    <xf numFmtId="0" fontId="53" fillId="15" borderId="25" xfId="0" applyFont="1" applyFill="1" applyBorder="1" applyAlignment="1">
      <alignment/>
    </xf>
    <xf numFmtId="0" fontId="0" fillId="33" borderId="37" xfId="0" applyFill="1" applyBorder="1" applyAlignment="1">
      <alignment horizontal="left"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16" fontId="0" fillId="33" borderId="38" xfId="0" applyNumberFormat="1" applyFont="1" applyFill="1" applyBorder="1" applyAlignment="1">
      <alignment/>
    </xf>
    <xf numFmtId="16" fontId="32" fillId="0" borderId="36" xfId="0" applyNumberFormat="1" applyFont="1" applyBorder="1" applyAlignment="1">
      <alignment/>
    </xf>
    <xf numFmtId="16" fontId="32" fillId="0" borderId="38" xfId="0" applyNumberFormat="1" applyFont="1" applyBorder="1" applyAlignment="1">
      <alignment/>
    </xf>
    <xf numFmtId="16" fontId="0" fillId="0" borderId="38" xfId="0" applyNumberFormat="1" applyBorder="1" applyAlignment="1">
      <alignment/>
    </xf>
    <xf numFmtId="205" fontId="32" fillId="0" borderId="30" xfId="0" applyNumberFormat="1" applyFont="1" applyBorder="1" applyAlignment="1">
      <alignment/>
    </xf>
    <xf numFmtId="205" fontId="32" fillId="0" borderId="32" xfId="0" applyNumberFormat="1" applyFont="1" applyBorder="1" applyAlignment="1">
      <alignment/>
    </xf>
    <xf numFmtId="205" fontId="32" fillId="0" borderId="32" xfId="0" applyNumberFormat="1" applyFont="1" applyFill="1" applyBorder="1" applyAlignment="1">
      <alignment/>
    </xf>
    <xf numFmtId="205" fontId="32" fillId="0" borderId="53" xfId="0" applyNumberFormat="1" applyFont="1" applyFill="1" applyBorder="1" applyAlignment="1">
      <alignment/>
    </xf>
    <xf numFmtId="44" fontId="0" fillId="33" borderId="0" xfId="0" applyNumberFormat="1" applyFont="1" applyFill="1" applyAlignment="1">
      <alignment/>
    </xf>
    <xf numFmtId="0" fontId="0" fillId="33" borderId="37" xfId="0" applyNumberFormat="1" applyFill="1" applyBorder="1" applyAlignment="1">
      <alignment/>
    </xf>
    <xf numFmtId="0" fontId="0" fillId="0" borderId="38" xfId="0" applyNumberFormat="1" applyBorder="1" applyAlignment="1">
      <alignment/>
    </xf>
    <xf numFmtId="0" fontId="53" fillId="34" borderId="46" xfId="0" applyFont="1" applyFill="1" applyBorder="1" applyAlignment="1">
      <alignment/>
    </xf>
    <xf numFmtId="0" fontId="53" fillId="34" borderId="68" xfId="0" applyFont="1" applyFill="1" applyBorder="1" applyAlignment="1">
      <alignment/>
    </xf>
    <xf numFmtId="0" fontId="53" fillId="34" borderId="47" xfId="0" applyFont="1" applyFill="1" applyBorder="1" applyAlignment="1">
      <alignment/>
    </xf>
    <xf numFmtId="0" fontId="53" fillId="34" borderId="47" xfId="0" applyFont="1" applyFill="1" applyBorder="1" applyAlignment="1">
      <alignment horizontal="center"/>
    </xf>
    <xf numFmtId="0" fontId="0" fillId="0" borderId="36" xfId="0" applyNumberFormat="1" applyBorder="1" applyAlignment="1">
      <alignment/>
    </xf>
    <xf numFmtId="0" fontId="0" fillId="33" borderId="34" xfId="0" applyNumberFormat="1" applyFill="1" applyBorder="1" applyAlignment="1">
      <alignment/>
    </xf>
    <xf numFmtId="220" fontId="0" fillId="33" borderId="32" xfId="0" applyNumberFormat="1" applyFont="1" applyFill="1" applyBorder="1" applyAlignment="1">
      <alignment/>
    </xf>
    <xf numFmtId="0" fontId="53" fillId="0" borderId="0" xfId="0" applyFont="1" applyAlignment="1">
      <alignment/>
    </xf>
    <xf numFmtId="202" fontId="0" fillId="33" borderId="54" xfId="0" applyNumberFormat="1" applyFont="1" applyFill="1" applyBorder="1" applyAlignment="1">
      <alignment/>
    </xf>
    <xf numFmtId="0" fontId="0" fillId="0" borderId="62" xfId="0" applyBorder="1" applyAlignment="1">
      <alignment/>
    </xf>
    <xf numFmtId="190" fontId="0" fillId="33" borderId="54" xfId="0" applyNumberFormat="1" applyFont="1" applyFill="1" applyBorder="1" applyAlignment="1">
      <alignment/>
    </xf>
    <xf numFmtId="192" fontId="0" fillId="33" borderId="54" xfId="0" applyNumberFormat="1" applyFont="1" applyFill="1" applyBorder="1" applyAlignment="1">
      <alignment/>
    </xf>
    <xf numFmtId="184" fontId="57" fillId="33" borderId="54" xfId="0" applyNumberFormat="1" applyFont="1" applyFill="1" applyBorder="1" applyAlignment="1">
      <alignment/>
    </xf>
    <xf numFmtId="192" fontId="0" fillId="33" borderId="69" xfId="0" applyNumberFormat="1" applyFont="1" applyFill="1" applyBorder="1" applyAlignment="1">
      <alignment/>
    </xf>
    <xf numFmtId="16" fontId="0" fillId="0" borderId="61" xfId="0" applyNumberFormat="1" applyFont="1" applyBorder="1" applyAlignment="1">
      <alignment/>
    </xf>
    <xf numFmtId="0" fontId="0" fillId="0" borderId="70" xfId="0" applyBorder="1" applyAlignment="1">
      <alignment/>
    </xf>
    <xf numFmtId="16" fontId="0" fillId="0" borderId="36" xfId="0" applyNumberFormat="1" applyFont="1" applyBorder="1" applyAlignment="1">
      <alignment/>
    </xf>
    <xf numFmtId="0" fontId="0" fillId="0" borderId="49" xfId="0" applyBorder="1" applyAlignment="1">
      <alignment/>
    </xf>
    <xf numFmtId="14" fontId="0" fillId="33" borderId="43" xfId="0" applyNumberFormat="1" applyFont="1" applyFill="1" applyBorder="1" applyAlignment="1">
      <alignment/>
    </xf>
    <xf numFmtId="0" fontId="57" fillId="33" borderId="43" xfId="0" applyFont="1" applyFill="1" applyBorder="1" applyAlignment="1">
      <alignment/>
    </xf>
    <xf numFmtId="14" fontId="0" fillId="33" borderId="35" xfId="0" applyNumberFormat="1" applyFont="1" applyFill="1" applyBorder="1" applyAlignment="1">
      <alignment/>
    </xf>
    <xf numFmtId="185" fontId="29" fillId="0" borderId="37" xfId="0" applyNumberFormat="1" applyFont="1" applyBorder="1" applyAlignment="1">
      <alignment/>
    </xf>
    <xf numFmtId="217" fontId="0" fillId="33" borderId="51" xfId="0" applyNumberForma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45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top"/>
    </xf>
    <xf numFmtId="0" fontId="59" fillId="33" borderId="16" xfId="0" applyFont="1" applyFill="1" applyBorder="1" applyAlignment="1">
      <alignment horizontal="center" vertical="top"/>
    </xf>
    <xf numFmtId="9" fontId="0" fillId="33" borderId="70" xfId="0" applyNumberFormat="1" applyFill="1" applyBorder="1" applyAlignment="1">
      <alignment horizontal="center"/>
    </xf>
    <xf numFmtId="9" fontId="0" fillId="33" borderId="71" xfId="0" applyNumberForma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3" fillId="9" borderId="72" xfId="0" applyFont="1" applyFill="1" applyBorder="1" applyAlignment="1">
      <alignment horizontal="center"/>
    </xf>
    <xf numFmtId="0" fontId="53" fillId="9" borderId="73" xfId="0" applyFont="1" applyFill="1" applyBorder="1" applyAlignment="1">
      <alignment horizontal="center"/>
    </xf>
    <xf numFmtId="10" fontId="0" fillId="33" borderId="67" xfId="0" applyNumberFormat="1" applyFill="1" applyBorder="1" applyAlignment="1">
      <alignment horizontal="center"/>
    </xf>
    <xf numFmtId="10" fontId="0" fillId="33" borderId="74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24" xfId="0" applyFill="1" applyBorder="1" applyAlignment="1">
      <alignment horizontal="left"/>
    </xf>
    <xf numFmtId="0" fontId="0" fillId="33" borderId="62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63" xfId="0" applyFill="1" applyBorder="1" applyAlignment="1">
      <alignment horizontal="left"/>
    </xf>
    <xf numFmtId="0" fontId="59" fillId="12" borderId="46" xfId="0" applyFont="1" applyFill="1" applyBorder="1" applyAlignment="1">
      <alignment horizontal="left"/>
    </xf>
    <xf numFmtId="0" fontId="59" fillId="12" borderId="47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74" xfId="0" applyFill="1" applyBorder="1" applyAlignment="1">
      <alignment horizontal="left"/>
    </xf>
    <xf numFmtId="0" fontId="29" fillId="33" borderId="23" xfId="0" applyFont="1" applyFill="1" applyBorder="1" applyAlignment="1">
      <alignment horizontal="left"/>
    </xf>
    <xf numFmtId="0" fontId="29" fillId="33" borderId="31" xfId="0" applyFont="1" applyFill="1" applyBorder="1" applyAlignment="1">
      <alignment horizontal="left"/>
    </xf>
    <xf numFmtId="0" fontId="29" fillId="33" borderId="74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59" fillId="12" borderId="23" xfId="0" applyFont="1" applyFill="1" applyBorder="1" applyAlignment="1">
      <alignment horizontal="left"/>
    </xf>
    <xf numFmtId="0" fontId="59" fillId="12" borderId="31" xfId="0" applyFont="1" applyFill="1" applyBorder="1" applyAlignment="1">
      <alignment horizontal="left"/>
    </xf>
    <xf numFmtId="0" fontId="59" fillId="12" borderId="74" xfId="0" applyFont="1" applyFill="1" applyBorder="1" applyAlignment="1">
      <alignment horizontal="left"/>
    </xf>
    <xf numFmtId="0" fontId="59" fillId="12" borderId="36" xfId="0" applyFont="1" applyFill="1" applyBorder="1" applyAlignment="1">
      <alignment horizontal="left"/>
    </xf>
    <xf numFmtId="0" fontId="59" fillId="12" borderId="42" xfId="0" applyFont="1" applyFill="1" applyBorder="1" applyAlignment="1">
      <alignment horizontal="left"/>
    </xf>
    <xf numFmtId="0" fontId="33" fillId="12" borderId="10" xfId="0" applyFont="1" applyFill="1" applyBorder="1" applyAlignment="1">
      <alignment horizontal="left"/>
    </xf>
    <xf numFmtId="0" fontId="33" fillId="12" borderId="19" xfId="0" applyFont="1" applyFill="1" applyBorder="1" applyAlignment="1">
      <alignment horizontal="left"/>
    </xf>
    <xf numFmtId="0" fontId="33" fillId="12" borderId="68" xfId="0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29" fillId="33" borderId="24" xfId="0" applyFont="1" applyFill="1" applyBorder="1" applyAlignment="1">
      <alignment horizontal="left"/>
    </xf>
    <xf numFmtId="0" fontId="29" fillId="33" borderId="62" xfId="0" applyFont="1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61" fillId="35" borderId="0" xfId="0" applyFont="1" applyFill="1" applyAlignment="1">
      <alignment horizontal="center"/>
    </xf>
    <xf numFmtId="0" fontId="0" fillId="0" borderId="26" xfId="0" applyBorder="1" applyAlignment="1">
      <alignment horizontal="left"/>
    </xf>
    <xf numFmtId="0" fontId="0" fillId="0" borderId="63" xfId="0" applyBorder="1" applyAlignment="1">
      <alignment horizontal="left"/>
    </xf>
    <xf numFmtId="0" fontId="60" fillId="0" borderId="0" xfId="0" applyFont="1" applyAlignment="1">
      <alignment horizontal="center"/>
    </xf>
    <xf numFmtId="0" fontId="53" fillId="15" borderId="11" xfId="0" applyFont="1" applyFill="1" applyBorder="1" applyAlignment="1">
      <alignment horizontal="center"/>
    </xf>
    <xf numFmtId="0" fontId="53" fillId="15" borderId="16" xfId="0" applyFont="1" applyFill="1" applyBorder="1" applyAlignment="1">
      <alignment horizontal="center"/>
    </xf>
    <xf numFmtId="0" fontId="53" fillId="15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vit\Documents\Stichting%20Britt%20Helpt\_financieel\_2018\Financiele%20verantwoording%20201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Lasten en Baten"/>
      <sheetName val="Details Lasten 2017"/>
      <sheetName val="Details Baten 2017"/>
      <sheetName val="Projectuitgaven"/>
      <sheetName val="Projectdetails"/>
      <sheetName val="Overzicht inkoop"/>
      <sheetName val="Algemene projectkosten ZA"/>
    </sheetNames>
    <sheetDataSet>
      <sheetData sheetId="2">
        <row r="4">
          <cell r="K4">
            <v>1963.1399999999999</v>
          </cell>
          <cell r="Q4">
            <v>671.76</v>
          </cell>
          <cell r="W4">
            <v>289.95</v>
          </cell>
        </row>
        <row r="12">
          <cell r="Q12">
            <v>0</v>
          </cell>
        </row>
        <row r="16">
          <cell r="K16">
            <v>562.94</v>
          </cell>
          <cell r="Q16">
            <v>0</v>
          </cell>
        </row>
        <row r="20">
          <cell r="Q20">
            <v>3274.65</v>
          </cell>
        </row>
        <row r="27">
          <cell r="Q27">
            <v>0</v>
          </cell>
        </row>
        <row r="31">
          <cell r="K31">
            <v>359.52</v>
          </cell>
          <cell r="Q31">
            <v>179.89</v>
          </cell>
        </row>
        <row r="39">
          <cell r="E39">
            <v>52429.445999999996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70" zoomScaleNormal="70" zoomScalePageLayoutView="0" workbookViewId="0" topLeftCell="A13">
      <selection activeCell="M28" sqref="M28"/>
    </sheetView>
  </sheetViews>
  <sheetFormatPr defaultColWidth="11.00390625" defaultRowHeight="15.75"/>
  <cols>
    <col min="1" max="1" width="5.00390625" style="53" customWidth="1"/>
    <col min="2" max="2" width="30.625" style="54" customWidth="1"/>
    <col min="3" max="4" width="12.625" style="54" customWidth="1"/>
    <col min="5" max="5" width="0.6171875" style="54" customWidth="1"/>
    <col min="6" max="6" width="35.125" style="53" customWidth="1"/>
    <col min="7" max="7" width="9.00390625" style="53" bestFit="1" customWidth="1"/>
    <col min="8" max="8" width="12.625" style="53" customWidth="1"/>
    <col min="9" max="9" width="11.00390625" style="53" customWidth="1"/>
    <col min="10" max="16384" width="11.00390625" style="54" customWidth="1"/>
  </cols>
  <sheetData>
    <row r="1" spans="2:31" ht="22.5" customHeight="1">
      <c r="B1" s="328" t="s">
        <v>86</v>
      </c>
      <c r="C1" s="328"/>
      <c r="D1" s="328"/>
      <c r="E1" s="328"/>
      <c r="F1" s="328"/>
      <c r="G1" s="328"/>
      <c r="H1" s="328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2:31" ht="16.5" thickBot="1">
      <c r="B2" s="87" t="s">
        <v>83</v>
      </c>
      <c r="C2" s="53"/>
      <c r="D2" s="53"/>
      <c r="E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2:31" ht="15.75">
      <c r="B3" s="9" t="s">
        <v>44</v>
      </c>
      <c r="C3" s="45" t="s">
        <v>62</v>
      </c>
      <c r="D3" s="46">
        <v>42369</v>
      </c>
      <c r="E3" s="92"/>
      <c r="F3" s="8" t="s">
        <v>45</v>
      </c>
      <c r="G3" s="47" t="s">
        <v>62</v>
      </c>
      <c r="H3" s="44">
        <v>42369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2:31" ht="15.75">
      <c r="B4" s="33" t="s">
        <v>7</v>
      </c>
      <c r="C4" s="34"/>
      <c r="D4" s="35"/>
      <c r="E4" s="93"/>
      <c r="F4" s="21" t="s">
        <v>56</v>
      </c>
      <c r="G4" s="48"/>
      <c r="H4" s="49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2:31" ht="15.75">
      <c r="B5" s="32" t="s">
        <v>57</v>
      </c>
      <c r="C5" s="36">
        <v>0</v>
      </c>
      <c r="D5" s="37">
        <v>0</v>
      </c>
      <c r="E5" s="36"/>
      <c r="F5" s="32" t="s">
        <v>58</v>
      </c>
      <c r="G5" s="36">
        <v>1952</v>
      </c>
      <c r="H5" s="37">
        <v>13456</v>
      </c>
      <c r="J5" s="174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2:31" ht="15.75">
      <c r="B6" s="33" t="s">
        <v>6</v>
      </c>
      <c r="C6" s="38"/>
      <c r="D6" s="39"/>
      <c r="E6" s="36"/>
      <c r="F6" s="21" t="s">
        <v>54</v>
      </c>
      <c r="G6" s="50"/>
      <c r="H6" s="51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2:31" ht="15.75">
      <c r="B7" s="32" t="s">
        <v>50</v>
      </c>
      <c r="C7" s="36">
        <v>0</v>
      </c>
      <c r="D7" s="37">
        <v>0</v>
      </c>
      <c r="E7" s="36"/>
      <c r="F7" s="32" t="s">
        <v>59</v>
      </c>
      <c r="G7" s="36">
        <v>0</v>
      </c>
      <c r="H7" s="37">
        <v>5000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2:8" s="53" customFormat="1" ht="15.75" customHeight="1">
      <c r="B8" s="32" t="s">
        <v>51</v>
      </c>
      <c r="C8" s="36">
        <v>0</v>
      </c>
      <c r="D8" s="37">
        <v>0</v>
      </c>
      <c r="E8" s="36"/>
      <c r="F8" s="32"/>
      <c r="G8" s="43"/>
      <c r="H8" s="52"/>
    </row>
    <row r="9" spans="2:8" s="53" customFormat="1" ht="15.75">
      <c r="B9" s="32" t="s">
        <v>52</v>
      </c>
      <c r="C9" s="36"/>
      <c r="D9" s="37"/>
      <c r="E9" s="36"/>
      <c r="F9" s="21" t="s">
        <v>55</v>
      </c>
      <c r="G9" s="50"/>
      <c r="H9" s="51"/>
    </row>
    <row r="10" spans="2:8" s="53" customFormat="1" ht="15.75">
      <c r="B10" s="32" t="s">
        <v>53</v>
      </c>
      <c r="C10" s="36">
        <v>0</v>
      </c>
      <c r="D10" s="37">
        <v>17741</v>
      </c>
      <c r="E10" s="36"/>
      <c r="F10" s="32" t="s">
        <v>60</v>
      </c>
      <c r="G10" s="36">
        <v>0</v>
      </c>
      <c r="H10" s="37">
        <v>0</v>
      </c>
    </row>
    <row r="11" spans="2:8" s="53" customFormat="1" ht="15.75">
      <c r="B11" s="32" t="s">
        <v>63</v>
      </c>
      <c r="C11" s="36">
        <v>1952</v>
      </c>
      <c r="D11" s="37">
        <f>544.28+122.22+49-1</f>
        <v>714.5</v>
      </c>
      <c r="E11" s="36"/>
      <c r="F11" s="32" t="s">
        <v>61</v>
      </c>
      <c r="G11" s="36">
        <v>0</v>
      </c>
      <c r="H11" s="37">
        <v>0</v>
      </c>
    </row>
    <row r="12" spans="2:12" s="53" customFormat="1" ht="16.5" thickBot="1">
      <c r="B12" s="14" t="s">
        <v>46</v>
      </c>
      <c r="C12" s="19">
        <f>SUM(C5:C11)</f>
        <v>1952</v>
      </c>
      <c r="D12" s="20">
        <f>SUM(D10:D11)</f>
        <v>18455.5</v>
      </c>
      <c r="E12" s="94"/>
      <c r="F12" s="13" t="s">
        <v>47</v>
      </c>
      <c r="G12" s="40">
        <f>SUM(G5:G11)</f>
        <v>1952</v>
      </c>
      <c r="H12" s="41">
        <f>D12</f>
        <v>18455.5</v>
      </c>
      <c r="J12" s="174"/>
      <c r="L12" s="206"/>
    </row>
    <row r="13" spans="2:5" s="53" customFormat="1" ht="3.75" customHeight="1">
      <c r="B13" s="55"/>
      <c r="C13" s="56"/>
      <c r="D13" s="56"/>
      <c r="E13" s="56"/>
    </row>
    <row r="14" spans="2:12" s="53" customFormat="1" ht="16.5" thickBot="1">
      <c r="B14" s="88">
        <v>2016</v>
      </c>
      <c r="C14" s="56"/>
      <c r="D14" s="56"/>
      <c r="E14" s="56"/>
      <c r="L14" s="174"/>
    </row>
    <row r="15" spans="2:11" s="53" customFormat="1" ht="15.75">
      <c r="B15" s="9" t="s">
        <v>44</v>
      </c>
      <c r="C15" s="45"/>
      <c r="D15" s="46">
        <v>42735</v>
      </c>
      <c r="E15" s="92"/>
      <c r="F15" s="8" t="s">
        <v>45</v>
      </c>
      <c r="G15" s="47"/>
      <c r="H15" s="44">
        <v>42735</v>
      </c>
      <c r="K15" s="207"/>
    </row>
    <row r="16" spans="2:31" ht="15.75">
      <c r="B16" s="33" t="s">
        <v>7</v>
      </c>
      <c r="C16" s="34"/>
      <c r="D16" s="35"/>
      <c r="E16" s="93"/>
      <c r="F16" s="21" t="s">
        <v>56</v>
      </c>
      <c r="G16" s="48"/>
      <c r="H16" s="49"/>
      <c r="J16" s="174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2:31" ht="15.75">
      <c r="B17" s="32" t="s">
        <v>57</v>
      </c>
      <c r="C17" s="36"/>
      <c r="D17" s="37">
        <v>0</v>
      </c>
      <c r="E17" s="36"/>
      <c r="F17" s="32" t="s">
        <v>58</v>
      </c>
      <c r="G17" s="36"/>
      <c r="H17" s="165">
        <f>D22</f>
        <v>43569</v>
      </c>
      <c r="J17" s="174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2:31" ht="15.75">
      <c r="B18" s="33" t="s">
        <v>6</v>
      </c>
      <c r="C18" s="38"/>
      <c r="D18" s="39"/>
      <c r="E18" s="36"/>
      <c r="F18" s="21" t="s">
        <v>54</v>
      </c>
      <c r="G18" s="50"/>
      <c r="H18" s="51"/>
      <c r="J18" s="174"/>
      <c r="K18" s="53"/>
      <c r="L18" s="53"/>
      <c r="M18" s="166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2:31" ht="15.75">
      <c r="B19" s="32" t="s">
        <v>50</v>
      </c>
      <c r="C19" s="36"/>
      <c r="D19" s="37">
        <v>0</v>
      </c>
      <c r="E19" s="36"/>
      <c r="F19" s="32" t="s">
        <v>59</v>
      </c>
      <c r="G19" s="36"/>
      <c r="H19" s="165">
        <v>0</v>
      </c>
      <c r="J19" s="53"/>
      <c r="K19" s="207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2:31" ht="15.75">
      <c r="B20" s="32" t="s">
        <v>51</v>
      </c>
      <c r="C20" s="36"/>
      <c r="D20" s="37">
        <f>H23</f>
        <v>0</v>
      </c>
      <c r="E20" s="36"/>
      <c r="F20" s="32"/>
      <c r="G20" s="43"/>
      <c r="H20" s="52"/>
      <c r="J20" s="174"/>
      <c r="K20" s="17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2:31" ht="15.75">
      <c r="B21" s="32" t="s">
        <v>52</v>
      </c>
      <c r="C21" s="36"/>
      <c r="D21" s="37"/>
      <c r="E21" s="36"/>
      <c r="F21" s="21" t="s">
        <v>55</v>
      </c>
      <c r="G21" s="50"/>
      <c r="H21" s="51"/>
      <c r="J21" s="174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2:31" ht="15.75">
      <c r="B22" s="32" t="s">
        <v>53</v>
      </c>
      <c r="C22" s="36"/>
      <c r="D22" s="165">
        <v>43569</v>
      </c>
      <c r="E22" s="36"/>
      <c r="F22" s="32" t="s">
        <v>60</v>
      </c>
      <c r="G22" s="36"/>
      <c r="H22" s="37">
        <f>L20</f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2:31" ht="15.75">
      <c r="B23" s="32" t="s">
        <v>63</v>
      </c>
      <c r="C23" s="36"/>
      <c r="D23" s="165">
        <v>0</v>
      </c>
      <c r="E23" s="36"/>
      <c r="F23" s="32" t="s">
        <v>61</v>
      </c>
      <c r="G23" s="36"/>
      <c r="H23" s="37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2:31" ht="16.5" thickBot="1">
      <c r="B24" s="14" t="s">
        <v>46</v>
      </c>
      <c r="C24" s="19"/>
      <c r="D24" s="20">
        <f>SUM(D17:D23)</f>
        <v>43569</v>
      </c>
      <c r="E24" s="94"/>
      <c r="F24" s="13" t="s">
        <v>47</v>
      </c>
      <c r="G24" s="40"/>
      <c r="H24" s="41">
        <f>SUM(H17:H23)</f>
        <v>43569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2:31" ht="3" customHeight="1">
      <c r="B25" s="53"/>
      <c r="C25" s="53"/>
      <c r="D25" s="53"/>
      <c r="E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2:31" ht="16.5" thickBot="1">
      <c r="B26" s="88">
        <v>2017</v>
      </c>
      <c r="C26" s="56"/>
      <c r="D26" s="56"/>
      <c r="E26" s="5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2:31" ht="15.75">
      <c r="B27" s="9" t="s">
        <v>44</v>
      </c>
      <c r="C27" s="45"/>
      <c r="D27" s="46">
        <v>43100</v>
      </c>
      <c r="E27" s="92"/>
      <c r="F27" s="8" t="s">
        <v>45</v>
      </c>
      <c r="G27" s="47"/>
      <c r="H27" s="44">
        <v>43100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2:31" ht="15.75">
      <c r="B28" s="33" t="s">
        <v>7</v>
      </c>
      <c r="C28" s="34"/>
      <c r="D28" s="35"/>
      <c r="E28" s="93"/>
      <c r="F28" s="21" t="s">
        <v>56</v>
      </c>
      <c r="G28" s="48"/>
      <c r="H28" s="49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2:8" s="53" customFormat="1" ht="15.75">
      <c r="B29" s="32" t="s">
        <v>57</v>
      </c>
      <c r="C29" s="36"/>
      <c r="D29" s="37">
        <v>0</v>
      </c>
      <c r="E29" s="36"/>
      <c r="F29" s="32" t="s">
        <v>58</v>
      </c>
      <c r="G29" s="36"/>
      <c r="H29" s="37">
        <f>D34</f>
        <v>11833</v>
      </c>
    </row>
    <row r="30" spans="2:8" s="53" customFormat="1" ht="15.75">
      <c r="B30" s="33" t="s">
        <v>6</v>
      </c>
      <c r="C30" s="38"/>
      <c r="D30" s="39"/>
      <c r="E30" s="36"/>
      <c r="F30" s="21" t="s">
        <v>54</v>
      </c>
      <c r="G30" s="50"/>
      <c r="H30" s="51"/>
    </row>
    <row r="31" spans="2:8" s="53" customFormat="1" ht="15.75">
      <c r="B31" s="32" t="s">
        <v>50</v>
      </c>
      <c r="C31" s="36"/>
      <c r="D31" s="37">
        <v>0</v>
      </c>
      <c r="E31" s="36"/>
      <c r="F31" s="32" t="s">
        <v>59</v>
      </c>
      <c r="G31" s="36"/>
      <c r="H31" s="165">
        <v>0</v>
      </c>
    </row>
    <row r="32" spans="2:8" s="53" customFormat="1" ht="15.75">
      <c r="B32" s="32" t="s">
        <v>51</v>
      </c>
      <c r="C32" s="36"/>
      <c r="D32" s="37">
        <f>H35</f>
        <v>0</v>
      </c>
      <c r="E32" s="36"/>
      <c r="F32" s="32"/>
      <c r="G32" s="43"/>
      <c r="H32" s="52"/>
    </row>
    <row r="33" spans="2:20" ht="15.75">
      <c r="B33" s="32" t="s">
        <v>52</v>
      </c>
      <c r="C33" s="36"/>
      <c r="D33" s="37"/>
      <c r="E33" s="36"/>
      <c r="F33" s="21" t="s">
        <v>55</v>
      </c>
      <c r="G33" s="50"/>
      <c r="H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5.75">
      <c r="B34" s="32" t="s">
        <v>53</v>
      </c>
      <c r="C34" s="36"/>
      <c r="D34" s="37">
        <v>11833</v>
      </c>
      <c r="E34" s="36"/>
      <c r="F34" s="32" t="s">
        <v>60</v>
      </c>
      <c r="G34" s="36"/>
      <c r="H34" s="37">
        <f>L32</f>
        <v>0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2:20" ht="15.75">
      <c r="B35" s="32" t="s">
        <v>63</v>
      </c>
      <c r="C35" s="36"/>
      <c r="D35" s="165">
        <v>0</v>
      </c>
      <c r="E35" s="36"/>
      <c r="F35" s="32" t="s">
        <v>61</v>
      </c>
      <c r="G35" s="36"/>
      <c r="H35" s="37">
        <v>0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6.5" thickBot="1">
      <c r="B36" s="14" t="s">
        <v>46</v>
      </c>
      <c r="C36" s="19"/>
      <c r="D36" s="20">
        <f>SUM(D29:D35)</f>
        <v>11833</v>
      </c>
      <c r="E36" s="94"/>
      <c r="F36" s="13" t="s">
        <v>47</v>
      </c>
      <c r="G36" s="40"/>
      <c r="H36" s="41">
        <f>SUM(H29:H35)</f>
        <v>11833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2:20" ht="3" customHeight="1">
      <c r="B37" s="53"/>
      <c r="C37" s="53"/>
      <c r="D37" s="53"/>
      <c r="E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6.5" thickBot="1">
      <c r="B38" s="88">
        <v>2018</v>
      </c>
      <c r="C38" s="56"/>
      <c r="D38" s="56"/>
      <c r="E38" s="56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2:20" ht="15.75">
      <c r="B39" s="9" t="s">
        <v>44</v>
      </c>
      <c r="C39" s="45"/>
      <c r="D39" s="46">
        <v>43465</v>
      </c>
      <c r="E39" s="92"/>
      <c r="F39" s="8" t="s">
        <v>45</v>
      </c>
      <c r="G39" s="47"/>
      <c r="H39" s="44">
        <v>43465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2:20" ht="15.75">
      <c r="B40" s="33" t="s">
        <v>7</v>
      </c>
      <c r="C40" s="34"/>
      <c r="D40" s="35"/>
      <c r="E40" s="93"/>
      <c r="F40" s="21" t="s">
        <v>56</v>
      </c>
      <c r="G40" s="48"/>
      <c r="H40" s="49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2:20" ht="15.75">
      <c r="B41" s="32" t="s">
        <v>57</v>
      </c>
      <c r="C41" s="36"/>
      <c r="D41" s="37">
        <v>0</v>
      </c>
      <c r="E41" s="36"/>
      <c r="F41" s="32" t="s">
        <v>58</v>
      </c>
      <c r="G41" s="36"/>
      <c r="H41" s="37">
        <f>D46</f>
        <v>22468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7" ht="15.75">
      <c r="A42" s="54"/>
      <c r="B42" s="33" t="s">
        <v>6</v>
      </c>
      <c r="C42" s="38"/>
      <c r="D42" s="39"/>
      <c r="E42" s="36"/>
      <c r="F42" s="21" t="s">
        <v>54</v>
      </c>
      <c r="G42" s="50"/>
      <c r="H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.75">
      <c r="A43" s="54"/>
      <c r="B43" s="32" t="s">
        <v>50</v>
      </c>
      <c r="C43" s="36"/>
      <c r="D43" s="37">
        <v>0</v>
      </c>
      <c r="E43" s="36"/>
      <c r="F43" s="32" t="s">
        <v>59</v>
      </c>
      <c r="G43" s="36"/>
      <c r="H43" s="165">
        <v>0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.75">
      <c r="A44" s="54"/>
      <c r="B44" s="32" t="s">
        <v>51</v>
      </c>
      <c r="C44" s="36"/>
      <c r="D44" s="37">
        <f>H47</f>
        <v>0</v>
      </c>
      <c r="E44" s="36"/>
      <c r="F44" s="32"/>
      <c r="G44" s="43"/>
      <c r="H44" s="5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.75">
      <c r="A45" s="54"/>
      <c r="B45" s="32" t="s">
        <v>52</v>
      </c>
      <c r="C45" s="36"/>
      <c r="D45" s="37"/>
      <c r="E45" s="36"/>
      <c r="F45" s="21" t="s">
        <v>55</v>
      </c>
      <c r="G45" s="50"/>
      <c r="H45" s="51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.75">
      <c r="A46" s="54"/>
      <c r="B46" s="32" t="s">
        <v>53</v>
      </c>
      <c r="C46" s="36"/>
      <c r="D46" s="37">
        <v>22468</v>
      </c>
      <c r="E46" s="36"/>
      <c r="F46" s="32" t="s">
        <v>60</v>
      </c>
      <c r="G46" s="36"/>
      <c r="H46" s="37">
        <f>L44</f>
        <v>0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.75">
      <c r="A47" s="54"/>
      <c r="B47" s="32" t="s">
        <v>63</v>
      </c>
      <c r="C47" s="36"/>
      <c r="D47" s="165">
        <v>0</v>
      </c>
      <c r="E47" s="36"/>
      <c r="F47" s="32" t="s">
        <v>61</v>
      </c>
      <c r="G47" s="36"/>
      <c r="H47" s="37">
        <v>0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6.5" thickBot="1">
      <c r="A48" s="54"/>
      <c r="B48" s="14" t="s">
        <v>46</v>
      </c>
      <c r="C48" s="19"/>
      <c r="D48" s="20">
        <f>SUM(D41:D47)</f>
        <v>22468</v>
      </c>
      <c r="E48" s="94"/>
      <c r="F48" s="13" t="s">
        <v>47</v>
      </c>
      <c r="G48" s="40"/>
      <c r="H48" s="41">
        <f>SUM(H41:H47)</f>
        <v>22468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.75">
      <c r="A49" s="54"/>
      <c r="B49" s="53"/>
      <c r="C49" s="53"/>
      <c r="D49" s="53"/>
      <c r="E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.75">
      <c r="A50" s="54"/>
      <c r="B50" s="53"/>
      <c r="C50" s="53"/>
      <c r="D50" s="53"/>
      <c r="E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.75">
      <c r="A51" s="54"/>
      <c r="B51" s="53"/>
      <c r="C51" s="53"/>
      <c r="D51" s="53"/>
      <c r="E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.75">
      <c r="A52" s="54"/>
      <c r="B52" s="53"/>
      <c r="C52" s="53"/>
      <c r="D52" s="53"/>
      <c r="E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.75">
      <c r="A53" s="54"/>
      <c r="B53" s="53"/>
      <c r="C53" s="53"/>
      <c r="D53" s="53"/>
      <c r="E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.75">
      <c r="A54" s="54"/>
      <c r="B54" s="53"/>
      <c r="C54" s="53"/>
      <c r="D54" s="53"/>
      <c r="E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.75">
      <c r="A55" s="54"/>
      <c r="B55" s="53"/>
      <c r="C55" s="53"/>
      <c r="D55" s="53"/>
      <c r="E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.75">
      <c r="A56" s="54"/>
      <c r="B56" s="53"/>
      <c r="C56" s="53"/>
      <c r="D56" s="53"/>
      <c r="E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.75">
      <c r="A57" s="54"/>
      <c r="B57" s="53"/>
      <c r="C57" s="53"/>
      <c r="D57" s="53"/>
      <c r="E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.75">
      <c r="A58" s="54"/>
      <c r="B58" s="53"/>
      <c r="C58" s="53"/>
      <c r="D58" s="53"/>
      <c r="E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.75">
      <c r="A59" s="54"/>
      <c r="B59" s="53"/>
      <c r="C59" s="53"/>
      <c r="D59" s="53"/>
      <c r="E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.75">
      <c r="A60" s="54"/>
      <c r="B60" s="53"/>
      <c r="C60" s="53"/>
      <c r="D60" s="53"/>
      <c r="E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.75">
      <c r="A61" s="54"/>
      <c r="B61" s="53"/>
      <c r="C61" s="53"/>
      <c r="D61" s="53"/>
      <c r="E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.75">
      <c r="A62" s="54"/>
      <c r="B62" s="53"/>
      <c r="C62" s="53"/>
      <c r="D62" s="53"/>
      <c r="E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.75">
      <c r="A63" s="54"/>
      <c r="B63" s="53"/>
      <c r="C63" s="53"/>
      <c r="D63" s="53"/>
      <c r="E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.75">
      <c r="A64" s="54"/>
      <c r="B64" s="53"/>
      <c r="C64" s="53"/>
      <c r="D64" s="53"/>
      <c r="E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</sheetData>
  <sheetProtection/>
  <mergeCells count="1">
    <mergeCell ref="B1:H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zoomScale="70" zoomScaleNormal="70" zoomScalePageLayoutView="0" workbookViewId="0" topLeftCell="A1">
      <selection activeCell="J29" sqref="J29"/>
    </sheetView>
  </sheetViews>
  <sheetFormatPr defaultColWidth="11.00390625" defaultRowHeight="15.75"/>
  <cols>
    <col min="1" max="1" width="5.00390625" style="1" customWidth="1"/>
    <col min="2" max="2" width="66.875" style="0" bestFit="1" customWidth="1"/>
    <col min="3" max="4" width="17.50390625" style="0" customWidth="1"/>
    <col min="5" max="5" width="11.625" style="0" customWidth="1"/>
    <col min="6" max="6" width="14.25390625" style="1" customWidth="1"/>
    <col min="7" max="7" width="12.25390625" style="1" customWidth="1"/>
    <col min="8" max="8" width="9.875" style="1" customWidth="1"/>
    <col min="9" max="9" width="11.625" style="1" customWidth="1"/>
  </cols>
  <sheetData>
    <row r="1" spans="2:8" s="1" customFormat="1" ht="23.25" customHeight="1">
      <c r="B1" s="339" t="s">
        <v>87</v>
      </c>
      <c r="C1" s="339"/>
      <c r="D1" s="339"/>
      <c r="E1" s="339"/>
      <c r="F1" s="57"/>
      <c r="G1" s="64"/>
      <c r="H1" s="64"/>
    </row>
    <row r="2" spans="2:6" s="1" customFormat="1" ht="7.5" customHeight="1" thickBot="1">
      <c r="B2" s="3"/>
      <c r="C2" s="3"/>
      <c r="D2" s="3"/>
      <c r="E2" s="3"/>
      <c r="F2" s="3"/>
    </row>
    <row r="3" spans="1:20" ht="16.5" thickBot="1">
      <c r="A3"/>
      <c r="B3" s="61" t="s">
        <v>9</v>
      </c>
      <c r="C3" s="62" t="s">
        <v>62</v>
      </c>
      <c r="D3" s="62">
        <v>2015</v>
      </c>
      <c r="E3" s="63">
        <v>2016</v>
      </c>
      <c r="F3" s="63">
        <v>2017</v>
      </c>
      <c r="G3" s="63">
        <v>2018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6" customHeight="1" thickBot="1">
      <c r="A4"/>
      <c r="B4" s="332"/>
      <c r="C4" s="333"/>
      <c r="D4" s="333"/>
      <c r="E4" s="333"/>
      <c r="F4" s="333"/>
      <c r="G4" s="333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16.5" thickBot="1">
      <c r="B5" s="185" t="s">
        <v>15</v>
      </c>
      <c r="C5" s="186">
        <v>10641</v>
      </c>
      <c r="D5" s="187">
        <v>21753</v>
      </c>
      <c r="E5" s="188">
        <v>13263</v>
      </c>
      <c r="F5" s="188">
        <f>'[1]Details Lasten 2017'!E39</f>
        <v>52429.445999999996</v>
      </c>
      <c r="G5" s="188">
        <f>'Details Lasten 2018'!E39</f>
        <v>25838.716666666664</v>
      </c>
    </row>
    <row r="6" spans="2:7" s="1" customFormat="1" ht="16.5" thickBot="1">
      <c r="B6" s="198" t="s">
        <v>16</v>
      </c>
      <c r="C6" s="199">
        <f>C5</f>
        <v>10641</v>
      </c>
      <c r="D6" s="200">
        <f>D5</f>
        <v>21753</v>
      </c>
      <c r="E6" s="201">
        <f>E5</f>
        <v>13263</v>
      </c>
      <c r="F6" s="201">
        <f>F5</f>
        <v>52429.445999999996</v>
      </c>
      <c r="G6" s="201">
        <f>G5</f>
        <v>25838.716666666664</v>
      </c>
    </row>
    <row r="7" spans="2:7" s="1" customFormat="1" ht="15.75">
      <c r="B7" s="190" t="s">
        <v>17</v>
      </c>
      <c r="C7" s="191">
        <v>0</v>
      </c>
      <c r="D7" s="192">
        <v>6144</v>
      </c>
      <c r="E7" s="193">
        <v>2099</v>
      </c>
      <c r="F7" s="193">
        <f>'[1]Details Lasten 2017'!K4</f>
        <v>1963.1399999999999</v>
      </c>
      <c r="G7" s="193">
        <f>'Details Lasten 2018'!K4</f>
        <v>4410.5</v>
      </c>
    </row>
    <row r="8" spans="2:7" s="1" customFormat="1" ht="15.75">
      <c r="B8" s="182" t="s">
        <v>18</v>
      </c>
      <c r="C8" s="91">
        <v>189</v>
      </c>
      <c r="D8" s="90">
        <v>0</v>
      </c>
      <c r="E8" s="181">
        <v>272</v>
      </c>
      <c r="F8" s="181">
        <f>'[1]Details Lasten 2017'!L13</f>
        <v>0</v>
      </c>
      <c r="G8" s="181">
        <v>0</v>
      </c>
    </row>
    <row r="9" spans="2:7" s="1" customFormat="1" ht="15.75">
      <c r="B9" s="182" t="s">
        <v>19</v>
      </c>
      <c r="C9" s="91">
        <v>0</v>
      </c>
      <c r="D9" s="90">
        <v>134</v>
      </c>
      <c r="E9" s="180">
        <v>229</v>
      </c>
      <c r="F9" s="180">
        <f>'[1]Details Lasten 2017'!K16</f>
        <v>562.94</v>
      </c>
      <c r="G9" s="180">
        <f>'Details Lasten 2018'!K16</f>
        <v>301.54</v>
      </c>
    </row>
    <row r="10" spans="2:7" s="1" customFormat="1" ht="16.5" thickBot="1">
      <c r="B10" s="183" t="s">
        <v>85</v>
      </c>
      <c r="C10" s="178"/>
      <c r="D10" s="179"/>
      <c r="E10" s="184">
        <v>104</v>
      </c>
      <c r="F10" s="184">
        <f>'[1]Details Lasten 2017'!K31</f>
        <v>359.52</v>
      </c>
      <c r="G10" s="184">
        <f>'Details Lasten 2018'!K31</f>
        <v>387.00000000000006</v>
      </c>
    </row>
    <row r="11" spans="2:14" s="1" customFormat="1" ht="16.5" thickBot="1">
      <c r="B11" s="198" t="s">
        <v>3</v>
      </c>
      <c r="C11" s="199">
        <f>SUM(C7:C9)</f>
        <v>189</v>
      </c>
      <c r="D11" s="200">
        <f>SUM(D7:D9)</f>
        <v>6278</v>
      </c>
      <c r="E11" s="201">
        <f>SUM(E7:E10)</f>
        <v>2704</v>
      </c>
      <c r="F11" s="201">
        <f>SUM(F7:F10)</f>
        <v>2885.6</v>
      </c>
      <c r="G11" s="201">
        <f>SUM(G7:G10)</f>
        <v>5099.04</v>
      </c>
      <c r="K11" s="16"/>
      <c r="L11" s="15"/>
      <c r="M11" s="15"/>
      <c r="N11" s="15"/>
    </row>
    <row r="12" spans="2:14" s="1" customFormat="1" ht="15.75">
      <c r="B12" s="190" t="s">
        <v>20</v>
      </c>
      <c r="C12" s="191">
        <v>0</v>
      </c>
      <c r="D12" s="192">
        <v>284</v>
      </c>
      <c r="E12" s="193">
        <v>48</v>
      </c>
      <c r="F12" s="193">
        <f>'[1]Details Lasten 2017'!Q4</f>
        <v>671.76</v>
      </c>
      <c r="G12" s="193">
        <f>'Details Lasten 2018'!Q4</f>
        <v>293.24</v>
      </c>
      <c r="H12" s="177"/>
      <c r="K12" s="4"/>
      <c r="L12" s="4"/>
      <c r="M12" s="4"/>
      <c r="N12" s="4"/>
    </row>
    <row r="13" spans="2:20" ht="15.75">
      <c r="B13" s="182" t="s">
        <v>37</v>
      </c>
      <c r="C13" s="91">
        <v>195</v>
      </c>
      <c r="D13" s="90">
        <v>0</v>
      </c>
      <c r="E13" s="180">
        <v>0</v>
      </c>
      <c r="F13" s="180">
        <f>'[1]Details Lasten 2017'!Q12</f>
        <v>0</v>
      </c>
      <c r="G13" s="180">
        <f>'Details Lasten 2018'!R12</f>
        <v>0</v>
      </c>
      <c r="J13" s="1"/>
      <c r="K13" s="4"/>
      <c r="L13" s="4"/>
      <c r="M13" s="4"/>
      <c r="N13" s="4"/>
      <c r="O13" s="1"/>
      <c r="P13" s="1"/>
      <c r="Q13" s="1"/>
      <c r="R13" s="1"/>
      <c r="S13" s="1"/>
      <c r="T13" s="1"/>
    </row>
    <row r="14" spans="2:20" ht="15.75">
      <c r="B14" s="182" t="s">
        <v>1</v>
      </c>
      <c r="C14" s="91">
        <v>0</v>
      </c>
      <c r="D14" s="90">
        <v>289</v>
      </c>
      <c r="E14" s="180">
        <v>362</v>
      </c>
      <c r="F14" s="180">
        <f>'[1]Details Lasten 2017'!Q16</f>
        <v>0</v>
      </c>
      <c r="G14" s="180">
        <f>'Details Lasten 2018'!R16</f>
        <v>0</v>
      </c>
      <c r="J14" s="1"/>
      <c r="K14" s="4"/>
      <c r="L14" s="4"/>
      <c r="M14" s="4"/>
      <c r="N14" s="4"/>
      <c r="O14" s="1"/>
      <c r="P14" s="1"/>
      <c r="Q14" s="1"/>
      <c r="R14" s="1"/>
      <c r="S14" s="1"/>
      <c r="T14" s="1"/>
    </row>
    <row r="15" spans="2:20" ht="15.75">
      <c r="B15" s="182" t="s">
        <v>5</v>
      </c>
      <c r="C15" s="91">
        <v>0</v>
      </c>
      <c r="D15" s="90">
        <v>59</v>
      </c>
      <c r="E15" s="180">
        <v>3292</v>
      </c>
      <c r="F15" s="180">
        <f>'[1]Details Lasten 2017'!Q20</f>
        <v>3274.65</v>
      </c>
      <c r="G15" s="180">
        <f>'Details Lasten 2018'!Q20</f>
        <v>5810.33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5.75">
      <c r="B16" s="182" t="s">
        <v>40</v>
      </c>
      <c r="C16" s="91">
        <v>50</v>
      </c>
      <c r="D16" s="90">
        <v>0</v>
      </c>
      <c r="E16" s="180">
        <v>170</v>
      </c>
      <c r="F16" s="180">
        <f>'[1]Details Lasten 2017'!Q27</f>
        <v>0</v>
      </c>
      <c r="G16" s="180">
        <f>'Details Lasten 2018'!R27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6.5" thickBot="1">
      <c r="B17" s="189" t="s">
        <v>48</v>
      </c>
      <c r="C17" s="178">
        <v>36</v>
      </c>
      <c r="D17" s="179">
        <v>0</v>
      </c>
      <c r="E17" s="184">
        <v>404</v>
      </c>
      <c r="F17" s="184">
        <f>'[1]Details Lasten 2017'!Q31</f>
        <v>179.89</v>
      </c>
      <c r="G17" s="184">
        <f>'Details Lasten 2018'!Q31</f>
        <v>887.97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6.5" thickBot="1">
      <c r="B18" s="198" t="s">
        <v>84</v>
      </c>
      <c r="C18" s="199">
        <f>SUM(C12:C17)</f>
        <v>281</v>
      </c>
      <c r="D18" s="200">
        <f>SUM(D12:D17)</f>
        <v>632</v>
      </c>
      <c r="E18" s="201">
        <f>SUM(E12:E17)</f>
        <v>4276</v>
      </c>
      <c r="F18" s="201">
        <f>SUM(F12:F17)</f>
        <v>4126.3</v>
      </c>
      <c r="G18" s="201">
        <f>SUM(G12:G17)</f>
        <v>6991.54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6.5" thickBot="1">
      <c r="B19" s="194" t="s">
        <v>36</v>
      </c>
      <c r="C19" s="195">
        <v>562</v>
      </c>
      <c r="D19" s="196">
        <v>473</v>
      </c>
      <c r="E19" s="197">
        <v>165</v>
      </c>
      <c r="F19" s="197">
        <f>'[1]Details Lasten 2017'!W4</f>
        <v>289.95</v>
      </c>
      <c r="G19" s="197">
        <f>'Details Lasten 2018'!W4</f>
        <v>674.83</v>
      </c>
      <c r="H19" s="85"/>
      <c r="I19" s="8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6.5" thickBot="1">
      <c r="B20" s="202" t="s">
        <v>35</v>
      </c>
      <c r="C20" s="203">
        <f>C19</f>
        <v>562</v>
      </c>
      <c r="D20" s="204">
        <f>D19</f>
        <v>473</v>
      </c>
      <c r="E20" s="205">
        <f>E19</f>
        <v>165</v>
      </c>
      <c r="F20" s="205">
        <f>F19</f>
        <v>289.95</v>
      </c>
      <c r="G20" s="205">
        <f>G19</f>
        <v>674.83</v>
      </c>
      <c r="H20" s="85"/>
      <c r="I20" s="8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6" customHeight="1" thickBot="1">
      <c r="B21" s="334"/>
      <c r="C21" s="335"/>
      <c r="D21" s="335"/>
      <c r="E21" s="335"/>
      <c r="F21" s="335"/>
      <c r="G21" s="33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6.5" thickBot="1">
      <c r="B22" s="67" t="s">
        <v>22</v>
      </c>
      <c r="C22" s="68">
        <f>C6+C11+C18+C20</f>
        <v>11673</v>
      </c>
      <c r="D22" s="42">
        <v>29136</v>
      </c>
      <c r="E22" s="68">
        <f>E6+E11+E18+E20</f>
        <v>20408</v>
      </c>
      <c r="F22" s="68">
        <f>F6+F11+F18+F20</f>
        <v>59731.295999999995</v>
      </c>
      <c r="G22" s="68">
        <f>G6+G11+G18+G20</f>
        <v>38604.12666666666</v>
      </c>
      <c r="J22" s="167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7.5" customHeight="1" thickBot="1">
      <c r="B23" s="1"/>
      <c r="C23" s="1"/>
      <c r="D23" s="1"/>
      <c r="E23" s="1"/>
      <c r="G23" s="29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16.5" thickBot="1">
      <c r="B24" s="12" t="s">
        <v>8</v>
      </c>
      <c r="C24" s="73" t="s">
        <v>62</v>
      </c>
      <c r="D24" s="71">
        <v>2015</v>
      </c>
      <c r="E24" s="74">
        <v>2016</v>
      </c>
      <c r="F24" s="74">
        <v>2017</v>
      </c>
      <c r="G24" s="74">
        <v>2018</v>
      </c>
      <c r="J24" s="167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16.5" thickBot="1">
      <c r="B25" s="332"/>
      <c r="C25" s="333"/>
      <c r="D25" s="333"/>
      <c r="E25" s="338"/>
      <c r="F25" s="219"/>
      <c r="G25" s="2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15.75">
      <c r="B26" s="65" t="s">
        <v>10</v>
      </c>
      <c r="C26" s="77">
        <v>13625</v>
      </c>
      <c r="D26" s="78">
        <v>12791</v>
      </c>
      <c r="E26" s="163">
        <v>8825</v>
      </c>
      <c r="F26" s="163">
        <v>13545</v>
      </c>
      <c r="G26" s="163">
        <f>'Details Baten 2018'!D84</f>
        <v>12739.080000000002</v>
      </c>
      <c r="H26" s="167"/>
      <c r="I26" s="16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5.75">
      <c r="B27" s="66" t="s">
        <v>11</v>
      </c>
      <c r="C27" s="79">
        <v>0</v>
      </c>
      <c r="D27" s="80">
        <v>32850</v>
      </c>
      <c r="E27" s="164">
        <v>36730</v>
      </c>
      <c r="F27" s="164">
        <v>14450</v>
      </c>
      <c r="G27" s="164">
        <f>'Details Baten 2018'!H84</f>
        <v>36500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5.75">
      <c r="B28" s="66" t="s">
        <v>12</v>
      </c>
      <c r="C28" s="79">
        <v>0</v>
      </c>
      <c r="D28" s="80">
        <v>0</v>
      </c>
      <c r="E28" s="79">
        <v>0</v>
      </c>
      <c r="F28" s="79">
        <v>0</v>
      </c>
      <c r="G28" s="79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7" s="1" customFormat="1" ht="16.5" thickBot="1">
      <c r="B29" s="69"/>
      <c r="C29" s="75"/>
      <c r="D29" s="72"/>
      <c r="E29" s="75"/>
      <c r="F29" s="75"/>
      <c r="G29" s="75"/>
    </row>
    <row r="30" spans="2:7" s="1" customFormat="1" ht="16.5" thickBot="1">
      <c r="B30" s="70" t="s">
        <v>13</v>
      </c>
      <c r="C30" s="76">
        <f>SUM(C26:C28)</f>
        <v>13625</v>
      </c>
      <c r="D30" s="19">
        <f>SUM(D26:D28)</f>
        <v>45641</v>
      </c>
      <c r="E30" s="76">
        <f>SUM(E26:E28)</f>
        <v>45555</v>
      </c>
      <c r="F30" s="76">
        <f>SUM(F26:F28)</f>
        <v>27995</v>
      </c>
      <c r="G30" s="76">
        <f>SUM(G26:G28)</f>
        <v>49239.08</v>
      </c>
    </row>
    <row r="31" spans="3:7" s="1" customFormat="1" ht="7.5" customHeight="1" thickBot="1">
      <c r="C31" s="16"/>
      <c r="D31" s="16"/>
      <c r="E31" s="16"/>
      <c r="F31" s="16"/>
      <c r="G31" s="292"/>
    </row>
    <row r="32" spans="2:7" s="1" customFormat="1" ht="16.5" thickBot="1">
      <c r="B32" s="83" t="s">
        <v>95</v>
      </c>
      <c r="C32" s="340" t="s">
        <v>82</v>
      </c>
      <c r="D32" s="341"/>
      <c r="E32" s="84">
        <v>2016</v>
      </c>
      <c r="F32" s="84">
        <v>2017</v>
      </c>
      <c r="G32" s="84">
        <v>2018</v>
      </c>
    </row>
    <row r="33" spans="2:20" ht="6" customHeight="1" thickBot="1">
      <c r="B33" s="344"/>
      <c r="C33" s="345"/>
      <c r="D33" s="345"/>
      <c r="E33" s="345"/>
      <c r="F33" s="346"/>
      <c r="G33" s="29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hidden="1">
      <c r="B34" s="89" t="s">
        <v>80</v>
      </c>
      <c r="C34" s="342">
        <f>(C11+D9+C18+D18)/(C30+D30)</f>
        <v>0.0208551277292208</v>
      </c>
      <c r="D34" s="343"/>
      <c r="E34" s="162">
        <f>(E9+E11+E18)/E30</f>
        <v>0.15824827132038197</v>
      </c>
      <c r="F34" s="162">
        <f>(F9+F11+F18)/F30</f>
        <v>0.2705783175567066</v>
      </c>
      <c r="G34" s="29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6.5" thickBot="1">
      <c r="B35" s="220" t="s">
        <v>81</v>
      </c>
      <c r="C35" s="336">
        <f>(C11+D11+C18+D18)/(C30+D30)</f>
        <v>0.12452333547059022</v>
      </c>
      <c r="D35" s="337"/>
      <c r="E35" s="263">
        <f>(E11+E18)/E30</f>
        <v>0.15322138074854572</v>
      </c>
      <c r="F35" s="327">
        <f>(F11+F18)/F30</f>
        <v>0.2504697267369173</v>
      </c>
      <c r="G35" s="327">
        <f>(G11+G18)/G30</f>
        <v>0.24554845460150757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6.5" thickBot="1">
      <c r="B36" s="329"/>
      <c r="C36" s="330"/>
      <c r="D36" s="330"/>
      <c r="E36" s="330"/>
      <c r="F36" s="330"/>
      <c r="G36" s="33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>
      <c r="B37" s="1"/>
      <c r="C37" s="1"/>
      <c r="D37" s="1"/>
      <c r="E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>
      <c r="B38" s="1"/>
      <c r="C38" s="1"/>
      <c r="D38" s="1"/>
      <c r="E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5.75">
      <c r="B39" s="1"/>
      <c r="C39" s="1"/>
      <c r="D39" s="1"/>
      <c r="E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5.75">
      <c r="B40" s="1"/>
      <c r="C40" s="1"/>
      <c r="D40" s="1"/>
      <c r="E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5.75">
      <c r="B41" s="1"/>
      <c r="C41" s="1"/>
      <c r="D41" s="1"/>
      <c r="E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7" ht="15.75">
      <c r="B42" s="1"/>
      <c r="C42" s="1"/>
      <c r="D42" s="1"/>
      <c r="E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>
      <c r="B43" s="1"/>
      <c r="C43" s="1"/>
      <c r="D43" s="1"/>
      <c r="E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>
      <c r="B44" s="1"/>
      <c r="C44" s="1"/>
      <c r="D44" s="1"/>
      <c r="E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>
      <c r="B45" s="1"/>
      <c r="C45" s="1"/>
      <c r="D45" s="1"/>
      <c r="E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>
      <c r="A46"/>
      <c r="B46" s="1"/>
      <c r="C46" s="1"/>
      <c r="D46" s="1"/>
      <c r="E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>
      <c r="A47"/>
      <c r="B47" s="1"/>
      <c r="C47" s="1"/>
      <c r="D47" s="1"/>
      <c r="E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>
      <c r="A48"/>
      <c r="B48" s="1"/>
      <c r="C48" s="1"/>
      <c r="D48" s="1"/>
      <c r="E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>
      <c r="A49"/>
      <c r="B49" s="1"/>
      <c r="C49" s="1"/>
      <c r="D49" s="1"/>
      <c r="E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>
      <c r="A50"/>
      <c r="B50" s="1"/>
      <c r="C50" s="1"/>
      <c r="D50" s="1"/>
      <c r="E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>
      <c r="A51"/>
      <c r="B51" s="1"/>
      <c r="C51" s="1"/>
      <c r="D51" s="1"/>
      <c r="E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>
      <c r="A52"/>
      <c r="B52" s="1"/>
      <c r="C52" s="1"/>
      <c r="D52" s="1"/>
      <c r="E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>
      <c r="A53"/>
      <c r="B53" s="1"/>
      <c r="C53" s="1"/>
      <c r="D53" s="1"/>
      <c r="E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>
      <c r="A54"/>
      <c r="B54" s="1"/>
      <c r="C54" s="1"/>
      <c r="D54" s="1"/>
      <c r="E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>
      <c r="A55"/>
      <c r="B55" s="1"/>
      <c r="C55" s="1"/>
      <c r="D55" s="1"/>
      <c r="E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>
      <c r="A56"/>
      <c r="B56" s="1"/>
      <c r="C56" s="1"/>
      <c r="D56" s="1"/>
      <c r="E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>
      <c r="A57"/>
      <c r="B57" s="1"/>
      <c r="C57" s="1"/>
      <c r="D57" s="1"/>
      <c r="E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>
      <c r="A58"/>
      <c r="B58" s="1"/>
      <c r="C58" s="1"/>
      <c r="D58" s="1"/>
      <c r="E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>
      <c r="A59"/>
      <c r="B59" s="1"/>
      <c r="C59" s="1"/>
      <c r="D59" s="1"/>
      <c r="E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>
      <c r="A60"/>
      <c r="B60" s="1"/>
      <c r="C60" s="1"/>
      <c r="D60" s="1"/>
      <c r="E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>
      <c r="A61"/>
      <c r="B61" s="1"/>
      <c r="C61" s="1"/>
      <c r="D61" s="1"/>
      <c r="E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>
      <c r="A62"/>
      <c r="B62" s="1"/>
      <c r="C62" s="1"/>
      <c r="D62" s="1"/>
      <c r="E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>
      <c r="A63"/>
      <c r="B63" s="1"/>
      <c r="C63" s="1"/>
      <c r="D63" s="1"/>
      <c r="E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>
      <c r="A64"/>
      <c r="B64" s="1"/>
      <c r="C64" s="1"/>
      <c r="D64" s="1"/>
      <c r="E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</sheetData>
  <sheetProtection/>
  <mergeCells count="9">
    <mergeCell ref="B36:G36"/>
    <mergeCell ref="B4:G4"/>
    <mergeCell ref="B21:G21"/>
    <mergeCell ref="C35:D35"/>
    <mergeCell ref="B25:E25"/>
    <mergeCell ref="B1:E1"/>
    <mergeCell ref="C32:D32"/>
    <mergeCell ref="C34:D34"/>
    <mergeCell ref="B33:F33"/>
  </mergeCells>
  <printOptions/>
  <pageMargins left="0.7480314960629921" right="0.7480314960629921" top="0.984251968503937" bottom="0.984251968503937" header="0.5118110236220472" footer="0.5118110236220472"/>
  <pageSetup fitToWidth="3" orientation="portrait" paperSize="9" scale="52" r:id="rId1"/>
  <colBreaks count="1" manualBreakCount="1">
    <brk id="9" max="65535" man="1"/>
  </colBreaks>
  <ignoredErrors>
    <ignoredError sqref="D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E179"/>
  <sheetViews>
    <sheetView zoomScale="70" zoomScaleNormal="70" zoomScalePageLayoutView="0" workbookViewId="0" topLeftCell="A7">
      <selection activeCell="K38" sqref="K38"/>
    </sheetView>
  </sheetViews>
  <sheetFormatPr defaultColWidth="11.00390625" defaultRowHeight="15.75"/>
  <cols>
    <col min="1" max="1" width="5.00390625" style="1" customWidth="1"/>
    <col min="2" max="3" width="27.50390625" style="0" bestFit="1" customWidth="1"/>
    <col min="4" max="4" width="10.75390625" style="0" bestFit="1" customWidth="1"/>
    <col min="5" max="5" width="12.625" style="0" bestFit="1" customWidth="1"/>
    <col min="6" max="6" width="0.6171875" style="0" customWidth="1"/>
    <col min="7" max="7" width="24.125" style="0" bestFit="1" customWidth="1"/>
    <col min="8" max="8" width="24.50390625" style="0" bestFit="1" customWidth="1"/>
    <col min="9" max="9" width="14.75390625" style="0" bestFit="1" customWidth="1"/>
    <col min="10" max="10" width="11.25390625" style="0" bestFit="1" customWidth="1"/>
    <col min="11" max="11" width="12.00390625" style="0" bestFit="1" customWidth="1"/>
    <col min="12" max="12" width="0.6171875" style="0" customWidth="1"/>
    <col min="13" max="13" width="21.75390625" style="0" bestFit="1" customWidth="1"/>
    <col min="14" max="14" width="10.625" style="0" bestFit="1" customWidth="1"/>
    <col min="15" max="15" width="35.75390625" style="0" bestFit="1" customWidth="1"/>
    <col min="16" max="16" width="19.75390625" style="0" bestFit="1" customWidth="1"/>
    <col min="17" max="17" width="11.375" style="0" bestFit="1" customWidth="1"/>
    <col min="18" max="18" width="0.6171875" style="0" customWidth="1"/>
    <col min="19" max="19" width="19.25390625" style="0" bestFit="1" customWidth="1"/>
    <col min="20" max="20" width="10.75390625" style="0" bestFit="1" customWidth="1"/>
    <col min="21" max="21" width="18.75390625" style="0" bestFit="1" customWidth="1"/>
    <col min="22" max="22" width="23.75390625" style="0" bestFit="1" customWidth="1"/>
    <col min="23" max="23" width="9.875" style="0" bestFit="1" customWidth="1"/>
    <col min="24" max="24" width="0.6171875" style="0" customWidth="1"/>
    <col min="25" max="25" width="11.125" style="0" hidden="1" customWidth="1"/>
    <col min="26" max="26" width="13.75390625" style="0" hidden="1" customWidth="1"/>
    <col min="27" max="27" width="12.125" style="0" hidden="1" customWidth="1"/>
    <col min="28" max="28" width="11.375" style="0" hidden="1" customWidth="1"/>
  </cols>
  <sheetData>
    <row r="1" spans="3:14" s="1" customFormat="1" ht="24.75" customHeight="1">
      <c r="C1" s="377" t="s">
        <v>146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2:31" ht="16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  <c r="AC2" s="1"/>
      <c r="AD2" s="1"/>
      <c r="AE2" s="1"/>
    </row>
    <row r="3" spans="2:31" ht="16.5" thickBot="1">
      <c r="B3" s="103" t="s">
        <v>26</v>
      </c>
      <c r="C3" s="104" t="s">
        <v>88</v>
      </c>
      <c r="D3" s="104" t="s">
        <v>114</v>
      </c>
      <c r="E3" s="105" t="s">
        <v>14</v>
      </c>
      <c r="G3" s="8" t="s">
        <v>3</v>
      </c>
      <c r="H3" s="110" t="s">
        <v>33</v>
      </c>
      <c r="I3" s="110" t="s">
        <v>34</v>
      </c>
      <c r="J3" s="110" t="s">
        <v>0</v>
      </c>
      <c r="K3" s="111" t="s">
        <v>2</v>
      </c>
      <c r="M3" s="8" t="s">
        <v>4</v>
      </c>
      <c r="N3" s="110" t="s">
        <v>33</v>
      </c>
      <c r="O3" s="110" t="s">
        <v>34</v>
      </c>
      <c r="P3" s="110" t="s">
        <v>0</v>
      </c>
      <c r="Q3" s="111" t="s">
        <v>2</v>
      </c>
      <c r="R3" s="1"/>
      <c r="S3" s="8" t="s">
        <v>38</v>
      </c>
      <c r="T3" s="110" t="s">
        <v>33</v>
      </c>
      <c r="U3" s="110" t="s">
        <v>34</v>
      </c>
      <c r="V3" s="110" t="s">
        <v>0</v>
      </c>
      <c r="W3" s="111" t="s">
        <v>2</v>
      </c>
      <c r="X3" s="1"/>
      <c r="Y3" s="140" t="s">
        <v>89</v>
      </c>
      <c r="Z3" s="141" t="s">
        <v>91</v>
      </c>
      <c r="AA3" s="141" t="s">
        <v>90</v>
      </c>
      <c r="AB3" s="142" t="s">
        <v>2</v>
      </c>
      <c r="AC3" s="1"/>
      <c r="AD3" s="1"/>
      <c r="AE3" s="1"/>
    </row>
    <row r="4" spans="2:31" ht="16.5" thickBot="1">
      <c r="B4" s="209"/>
      <c r="C4" s="210"/>
      <c r="D4" s="210"/>
      <c r="E4" s="155">
        <f>SUM(E5:E29)</f>
        <v>25838.716666666664</v>
      </c>
      <c r="F4" s="1"/>
      <c r="G4" s="361" t="s">
        <v>17</v>
      </c>
      <c r="H4" s="362"/>
      <c r="I4" s="362"/>
      <c r="J4" s="363"/>
      <c r="K4" s="155">
        <f>SUM(K5:K10)</f>
        <v>4410.5</v>
      </c>
      <c r="L4" s="1"/>
      <c r="M4" s="361" t="s">
        <v>32</v>
      </c>
      <c r="N4" s="362"/>
      <c r="O4" s="362"/>
      <c r="P4" s="363"/>
      <c r="Q4" s="155">
        <f>SUM(Q5:Q7)</f>
        <v>293.24</v>
      </c>
      <c r="R4" s="1"/>
      <c r="S4" s="117"/>
      <c r="T4" s="118"/>
      <c r="U4" s="118"/>
      <c r="V4" s="118"/>
      <c r="W4" s="155">
        <f>'Overzicht inkoop'!J2</f>
        <v>674.83</v>
      </c>
      <c r="X4" s="1"/>
      <c r="Y4" s="117"/>
      <c r="Z4" s="118"/>
      <c r="AA4" s="118"/>
      <c r="AB4" s="155">
        <f>SUM(AB5:AB15)</f>
        <v>0</v>
      </c>
      <c r="AC4" s="1"/>
      <c r="AD4" s="1"/>
      <c r="AE4" s="1"/>
    </row>
    <row r="5" spans="2:31" ht="15.75">
      <c r="B5" s="129" t="s">
        <v>101</v>
      </c>
      <c r="C5" s="109" t="s">
        <v>73</v>
      </c>
      <c r="D5" s="109">
        <v>2018</v>
      </c>
      <c r="E5" s="326">
        <f>Projectuitgaven!E4</f>
        <v>15.23</v>
      </c>
      <c r="F5" s="1"/>
      <c r="G5" s="98" t="s">
        <v>141</v>
      </c>
      <c r="H5" s="95" t="s">
        <v>41</v>
      </c>
      <c r="I5" s="95" t="s">
        <v>142</v>
      </c>
      <c r="J5" s="106">
        <v>43155</v>
      </c>
      <c r="K5" s="112">
        <v>182.5</v>
      </c>
      <c r="L5" s="1"/>
      <c r="M5" s="371" t="s">
        <v>43</v>
      </c>
      <c r="N5" s="372"/>
      <c r="O5" s="136" t="s">
        <v>189</v>
      </c>
      <c r="P5" s="106">
        <v>43228</v>
      </c>
      <c r="Q5" s="112">
        <v>33.09</v>
      </c>
      <c r="R5" s="1"/>
      <c r="S5" s="101" t="s">
        <v>49</v>
      </c>
      <c r="T5" s="148" t="s">
        <v>224</v>
      </c>
      <c r="U5" s="148" t="s">
        <v>225</v>
      </c>
      <c r="V5" s="149"/>
      <c r="W5" s="150"/>
      <c r="X5" s="1"/>
      <c r="Y5" s="101"/>
      <c r="Z5" s="145"/>
      <c r="AA5" s="102"/>
      <c r="AB5" s="143"/>
      <c r="AC5" s="1"/>
      <c r="AD5" s="1"/>
      <c r="AE5" s="1"/>
    </row>
    <row r="6" spans="2:31" ht="15.75">
      <c r="B6" s="129" t="s">
        <v>64</v>
      </c>
      <c r="C6" s="95" t="s">
        <v>74</v>
      </c>
      <c r="D6" s="303">
        <v>2018</v>
      </c>
      <c r="E6" s="326">
        <f>Projectuitgaven!E5</f>
        <v>128.91</v>
      </c>
      <c r="F6" s="1"/>
      <c r="G6" s="98" t="s">
        <v>141</v>
      </c>
      <c r="H6" s="95" t="s">
        <v>41</v>
      </c>
      <c r="I6" s="95" t="s">
        <v>171</v>
      </c>
      <c r="J6" s="106">
        <v>43337</v>
      </c>
      <c r="K6" s="112">
        <v>1030.02</v>
      </c>
      <c r="L6" s="1"/>
      <c r="M6" s="347" t="s">
        <v>43</v>
      </c>
      <c r="N6" s="348"/>
      <c r="O6" s="95" t="s">
        <v>190</v>
      </c>
      <c r="P6" s="170">
        <v>43402</v>
      </c>
      <c r="Q6" s="112">
        <v>96.8</v>
      </c>
      <c r="R6" s="1"/>
      <c r="S6" s="98"/>
      <c r="T6" s="95"/>
      <c r="U6" s="95"/>
      <c r="V6" s="106"/>
      <c r="W6" s="112"/>
      <c r="X6" s="1"/>
      <c r="Y6" s="98"/>
      <c r="Z6" s="146"/>
      <c r="AA6" s="95"/>
      <c r="AB6" s="131"/>
      <c r="AC6" s="1"/>
      <c r="AD6" s="1"/>
      <c r="AE6" s="1"/>
    </row>
    <row r="7" spans="2:31" ht="15.75">
      <c r="B7" s="129" t="s">
        <v>102</v>
      </c>
      <c r="C7" s="136" t="s">
        <v>133</v>
      </c>
      <c r="D7" s="303">
        <v>2018</v>
      </c>
      <c r="E7" s="326">
        <f>Projectuitgaven!E6</f>
        <v>0</v>
      </c>
      <c r="F7" s="1"/>
      <c r="G7" s="98" t="s">
        <v>141</v>
      </c>
      <c r="H7" s="136" t="s">
        <v>41</v>
      </c>
      <c r="I7" s="95" t="s">
        <v>172</v>
      </c>
      <c r="J7" s="106">
        <v>43366</v>
      </c>
      <c r="K7" s="131">
        <v>1013.96</v>
      </c>
      <c r="L7" s="1"/>
      <c r="M7" s="347" t="s">
        <v>117</v>
      </c>
      <c r="N7" s="348"/>
      <c r="O7" s="95" t="s">
        <v>191</v>
      </c>
      <c r="P7" s="170">
        <v>43234</v>
      </c>
      <c r="Q7" s="112">
        <v>163.35</v>
      </c>
      <c r="R7" s="1"/>
      <c r="S7" s="98"/>
      <c r="T7" s="95"/>
      <c r="U7" s="95"/>
      <c r="V7" s="106"/>
      <c r="W7" s="112"/>
      <c r="X7" s="1"/>
      <c r="Y7" s="98"/>
      <c r="Z7" s="146"/>
      <c r="AA7" s="95"/>
      <c r="AB7" s="131"/>
      <c r="AC7" s="1"/>
      <c r="AD7" s="1"/>
      <c r="AE7" s="1"/>
    </row>
    <row r="8" spans="2:31" ht="15.75">
      <c r="B8" s="129" t="s">
        <v>65</v>
      </c>
      <c r="C8" s="95" t="s">
        <v>125</v>
      </c>
      <c r="D8" s="303">
        <v>2018</v>
      </c>
      <c r="E8" s="326">
        <f>Projectuitgaven!E7</f>
        <v>1118.62</v>
      </c>
      <c r="F8" s="1"/>
      <c r="G8" s="98" t="s">
        <v>141</v>
      </c>
      <c r="H8" s="136" t="s">
        <v>41</v>
      </c>
      <c r="I8" s="136" t="s">
        <v>173</v>
      </c>
      <c r="J8" s="154">
        <v>43395</v>
      </c>
      <c r="K8" s="157">
        <v>1363.26</v>
      </c>
      <c r="L8" s="1"/>
      <c r="M8" s="347"/>
      <c r="N8" s="348"/>
      <c r="O8" s="168"/>
      <c r="P8" s="171"/>
      <c r="Q8" s="169"/>
      <c r="R8" s="1"/>
      <c r="S8" s="98"/>
      <c r="T8" s="95"/>
      <c r="U8" s="95"/>
      <c r="V8" s="106"/>
      <c r="W8" s="112"/>
      <c r="X8" s="1"/>
      <c r="Y8" s="98"/>
      <c r="Z8" s="146"/>
      <c r="AA8" s="95"/>
      <c r="AB8" s="131"/>
      <c r="AC8" s="1"/>
      <c r="AD8" s="1"/>
      <c r="AE8" s="1"/>
    </row>
    <row r="9" spans="2:31" ht="15.75">
      <c r="B9" s="129" t="s">
        <v>66</v>
      </c>
      <c r="C9" s="95" t="s">
        <v>126</v>
      </c>
      <c r="D9" s="303">
        <v>2018</v>
      </c>
      <c r="E9" s="326">
        <f>Projectuitgaven!E8</f>
        <v>100</v>
      </c>
      <c r="F9" s="1"/>
      <c r="G9" s="98" t="s">
        <v>141</v>
      </c>
      <c r="H9" s="136" t="s">
        <v>41</v>
      </c>
      <c r="I9" s="136" t="s">
        <v>174</v>
      </c>
      <c r="J9" s="154">
        <v>43414</v>
      </c>
      <c r="K9" s="157">
        <v>454.75</v>
      </c>
      <c r="L9" s="1"/>
      <c r="M9" s="347"/>
      <c r="N9" s="348"/>
      <c r="O9" s="168"/>
      <c r="P9" s="171"/>
      <c r="Q9" s="169"/>
      <c r="R9" s="1"/>
      <c r="S9" s="98"/>
      <c r="T9" s="95"/>
      <c r="U9" s="95"/>
      <c r="V9" s="106"/>
      <c r="W9" s="112"/>
      <c r="X9" s="1"/>
      <c r="Y9" s="98"/>
      <c r="Z9" s="146"/>
      <c r="AA9" s="95"/>
      <c r="AB9" s="131"/>
      <c r="AC9" s="1"/>
      <c r="AD9" s="1"/>
      <c r="AE9" s="1"/>
    </row>
    <row r="10" spans="2:31" ht="16.5" thickBot="1">
      <c r="B10" s="129" t="s">
        <v>103</v>
      </c>
      <c r="C10" s="95" t="s">
        <v>127</v>
      </c>
      <c r="D10" s="303">
        <v>2018</v>
      </c>
      <c r="E10" s="326">
        <f>Projectuitgaven!E9</f>
        <v>27.36</v>
      </c>
      <c r="F10" s="1"/>
      <c r="G10" s="98" t="s">
        <v>141</v>
      </c>
      <c r="H10" s="137" t="s">
        <v>41</v>
      </c>
      <c r="I10" s="137" t="s">
        <v>175</v>
      </c>
      <c r="J10" s="138">
        <v>43450</v>
      </c>
      <c r="K10" s="139">
        <v>366.01</v>
      </c>
      <c r="L10" s="1"/>
      <c r="M10" s="349"/>
      <c r="N10" s="351"/>
      <c r="O10" s="81"/>
      <c r="P10" s="81"/>
      <c r="Q10" s="82"/>
      <c r="R10" s="1"/>
      <c r="S10" s="98"/>
      <c r="T10" s="95"/>
      <c r="U10" s="95"/>
      <c r="V10" s="106"/>
      <c r="W10" s="112"/>
      <c r="X10" s="1"/>
      <c r="Y10" s="98"/>
      <c r="Z10" s="146"/>
      <c r="AA10" s="95"/>
      <c r="AB10" s="131"/>
      <c r="AC10" s="1"/>
      <c r="AD10" s="1"/>
      <c r="AE10" s="1"/>
    </row>
    <row r="11" spans="2:31" ht="16.5" thickBot="1">
      <c r="B11" s="129" t="s">
        <v>76</v>
      </c>
      <c r="C11" s="95" t="s">
        <v>128</v>
      </c>
      <c r="D11" s="303">
        <v>2018</v>
      </c>
      <c r="E11" s="326">
        <f>Projectuitgaven!E10</f>
        <v>0</v>
      </c>
      <c r="F11" s="1"/>
      <c r="G11" s="1"/>
      <c r="H11" s="1"/>
      <c r="I11" s="1"/>
      <c r="J11" s="17"/>
      <c r="K11" s="2"/>
      <c r="L11" s="1"/>
      <c r="M11" s="1"/>
      <c r="N11" s="1"/>
      <c r="O11" s="1"/>
      <c r="P11" s="1"/>
      <c r="Q11" s="1"/>
      <c r="R11" s="1"/>
      <c r="S11" s="98"/>
      <c r="T11" s="95"/>
      <c r="U11" s="95"/>
      <c r="V11" s="106"/>
      <c r="W11" s="112"/>
      <c r="X11" s="1"/>
      <c r="Y11" s="98"/>
      <c r="Z11" s="146"/>
      <c r="AA11" s="95"/>
      <c r="AB11" s="131"/>
      <c r="AC11" s="1"/>
      <c r="AD11" s="1"/>
      <c r="AE11" s="1"/>
    </row>
    <row r="12" spans="2:31" ht="16.5" thickBot="1">
      <c r="B12" s="129" t="s">
        <v>67</v>
      </c>
      <c r="C12" s="95" t="s">
        <v>68</v>
      </c>
      <c r="D12" s="303">
        <v>2018</v>
      </c>
      <c r="E12" s="326">
        <f>Projectuitgaven!E11</f>
        <v>0</v>
      </c>
      <c r="F12" s="1"/>
      <c r="G12" s="1"/>
      <c r="H12" s="1"/>
      <c r="I12" s="1"/>
      <c r="J12" s="1"/>
      <c r="K12" s="1"/>
      <c r="L12" s="1"/>
      <c r="M12" s="366" t="s">
        <v>37</v>
      </c>
      <c r="N12" s="367"/>
      <c r="O12" s="367"/>
      <c r="P12" s="368"/>
      <c r="Q12" s="119">
        <f>SUM(Q13:Q14)</f>
        <v>0</v>
      </c>
      <c r="R12" s="1"/>
      <c r="S12" s="98"/>
      <c r="T12" s="95"/>
      <c r="U12" s="95"/>
      <c r="V12" s="106"/>
      <c r="W12" s="112"/>
      <c r="X12" s="1"/>
      <c r="Y12" s="98"/>
      <c r="Z12" s="146"/>
      <c r="AA12" s="95"/>
      <c r="AB12" s="131"/>
      <c r="AC12" s="1"/>
      <c r="AD12" s="1"/>
      <c r="AE12" s="1"/>
    </row>
    <row r="13" spans="2:31" ht="16.5" thickBot="1">
      <c r="B13" s="129" t="s">
        <v>70</v>
      </c>
      <c r="C13" s="95" t="s">
        <v>129</v>
      </c>
      <c r="D13" s="303">
        <v>2018</v>
      </c>
      <c r="E13" s="326">
        <f>Projectuitgaven!E12</f>
        <v>319</v>
      </c>
      <c r="F13" s="1"/>
      <c r="G13" s="361" t="s">
        <v>31</v>
      </c>
      <c r="H13" s="362"/>
      <c r="I13" s="362"/>
      <c r="J13" s="363"/>
      <c r="K13" s="155">
        <f>K14</f>
        <v>0</v>
      </c>
      <c r="L13" s="1"/>
      <c r="M13" s="349" t="s">
        <v>196</v>
      </c>
      <c r="N13" s="350"/>
      <c r="O13" s="351"/>
      <c r="P13" s="108"/>
      <c r="Q13" s="113"/>
      <c r="R13" s="1"/>
      <c r="S13" s="107"/>
      <c r="T13" s="81"/>
      <c r="U13" s="81"/>
      <c r="V13" s="108"/>
      <c r="W13" s="113"/>
      <c r="X13" s="1"/>
      <c r="Y13" s="98"/>
      <c r="Z13" s="146"/>
      <c r="AA13" s="95"/>
      <c r="AB13" s="131"/>
      <c r="AC13" s="1"/>
      <c r="AD13" s="1"/>
      <c r="AE13" s="1"/>
    </row>
    <row r="14" spans="2:31" ht="16.5" thickBot="1">
      <c r="B14" s="129" t="s">
        <v>71</v>
      </c>
      <c r="C14" s="95" t="s">
        <v>130</v>
      </c>
      <c r="D14" s="303">
        <v>2018</v>
      </c>
      <c r="E14" s="326">
        <f>Projectuitgaven!E13</f>
        <v>167</v>
      </c>
      <c r="F14" s="1"/>
      <c r="G14" s="349" t="s">
        <v>140</v>
      </c>
      <c r="H14" s="351"/>
      <c r="I14" s="81"/>
      <c r="J14" s="108"/>
      <c r="K14" s="139">
        <v>0</v>
      </c>
      <c r="L14" s="1"/>
      <c r="M14" s="1"/>
      <c r="N14" s="1"/>
      <c r="O14" s="1"/>
      <c r="P14" s="17"/>
      <c r="Q14" s="2"/>
      <c r="R14" s="1"/>
      <c r="S14" s="1"/>
      <c r="T14" s="1"/>
      <c r="U14" s="1"/>
      <c r="V14" s="1"/>
      <c r="W14" s="1"/>
      <c r="X14" s="1"/>
      <c r="Y14" s="98"/>
      <c r="Z14" s="146"/>
      <c r="AA14" s="95"/>
      <c r="AB14" s="131"/>
      <c r="AC14" s="1"/>
      <c r="AD14" s="1"/>
      <c r="AE14" s="1"/>
    </row>
    <row r="15" spans="2:31" ht="16.5" thickBot="1">
      <c r="B15" s="129" t="s">
        <v>72</v>
      </c>
      <c r="C15" s="95" t="s">
        <v>131</v>
      </c>
      <c r="D15" s="303">
        <v>2018</v>
      </c>
      <c r="E15" s="326">
        <f>Projectuitgaven!E14</f>
        <v>0</v>
      </c>
      <c r="F15" s="1"/>
      <c r="G15" s="1"/>
      <c r="H15" s="1"/>
      <c r="I15" s="1"/>
      <c r="J15" s="17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07"/>
      <c r="Z15" s="147"/>
      <c r="AA15" s="81"/>
      <c r="AB15" s="144"/>
      <c r="AC15" s="1"/>
      <c r="AD15" s="1"/>
      <c r="AE15" s="1"/>
    </row>
    <row r="16" spans="2:31" ht="15.75">
      <c r="B16" s="129" t="s">
        <v>104</v>
      </c>
      <c r="C16" s="95" t="s">
        <v>132</v>
      </c>
      <c r="D16" s="303">
        <v>2018</v>
      </c>
      <c r="E16" s="326">
        <f>Projectuitgaven!E15</f>
        <v>0</v>
      </c>
      <c r="F16" s="1"/>
      <c r="G16" s="361" t="s">
        <v>176</v>
      </c>
      <c r="H16" s="362"/>
      <c r="I16" s="362"/>
      <c r="J16" s="363"/>
      <c r="K16" s="155">
        <f>SUM(K17:K28)</f>
        <v>301.54</v>
      </c>
      <c r="L16" s="1"/>
      <c r="M16" s="364" t="s">
        <v>1</v>
      </c>
      <c r="N16" s="365"/>
      <c r="O16" s="365"/>
      <c r="P16" s="365"/>
      <c r="Q16" s="155">
        <f>SUM(Q17:Q19)</f>
        <v>0</v>
      </c>
      <c r="R16" s="1"/>
      <c r="S16" s="1"/>
      <c r="T16" s="1"/>
      <c r="U16" s="1"/>
      <c r="V16" s="17"/>
      <c r="W16" s="2"/>
      <c r="X16" s="1"/>
      <c r="Y16" s="1"/>
      <c r="Z16" s="1"/>
      <c r="AA16" s="1"/>
      <c r="AB16" s="1"/>
      <c r="AC16" s="1"/>
      <c r="AD16" s="1"/>
      <c r="AE16" s="1"/>
    </row>
    <row r="17" spans="2:31" ht="15.75">
      <c r="B17" s="129" t="s">
        <v>105</v>
      </c>
      <c r="C17" s="95" t="s">
        <v>75</v>
      </c>
      <c r="D17" s="303">
        <v>2018</v>
      </c>
      <c r="E17" s="326">
        <f>Projectuitgaven!E16</f>
        <v>0</v>
      </c>
      <c r="F17" s="1"/>
      <c r="G17" s="347" t="s">
        <v>42</v>
      </c>
      <c r="H17" s="348"/>
      <c r="I17" s="95" t="s">
        <v>177</v>
      </c>
      <c r="J17" s="106"/>
      <c r="K17" s="237">
        <v>21.12</v>
      </c>
      <c r="L17" s="1"/>
      <c r="M17" s="347" t="s">
        <v>192</v>
      </c>
      <c r="N17" s="360"/>
      <c r="O17" s="348"/>
      <c r="P17" s="106"/>
      <c r="Q17" s="112"/>
      <c r="R17" s="1"/>
      <c r="S17" s="85"/>
      <c r="T17" s="1"/>
      <c r="U17" s="1"/>
      <c r="V17" s="1"/>
      <c r="W17" s="2"/>
      <c r="X17" s="1"/>
      <c r="Y17" s="1"/>
      <c r="Z17" s="1"/>
      <c r="AA17" s="1"/>
      <c r="AB17" s="1"/>
      <c r="AC17" s="1"/>
      <c r="AD17" s="1"/>
      <c r="AE17" s="1"/>
    </row>
    <row r="18" spans="2:31" ht="16.5" thickBot="1">
      <c r="B18" s="129" t="s">
        <v>106</v>
      </c>
      <c r="C18" s="95" t="s">
        <v>134</v>
      </c>
      <c r="D18" s="303">
        <v>2018</v>
      </c>
      <c r="E18" s="326">
        <f>Projectuitgaven!E17</f>
        <v>0</v>
      </c>
      <c r="F18" s="1"/>
      <c r="G18" s="347" t="s">
        <v>42</v>
      </c>
      <c r="H18" s="348"/>
      <c r="I18" s="95" t="s">
        <v>178</v>
      </c>
      <c r="J18" s="106"/>
      <c r="K18" s="237">
        <v>21.1</v>
      </c>
      <c r="L18" s="1"/>
      <c r="M18" s="107"/>
      <c r="N18" s="81"/>
      <c r="O18" s="81"/>
      <c r="P18" s="108"/>
      <c r="Q18" s="100"/>
      <c r="R18" s="1"/>
      <c r="S18" s="1"/>
      <c r="T18" s="1"/>
      <c r="U18" s="1"/>
      <c r="V18" s="17"/>
      <c r="W18" s="2"/>
      <c r="X18" s="1"/>
      <c r="Y18" s="1"/>
      <c r="Z18" s="1"/>
      <c r="AA18" s="1"/>
      <c r="AB18" s="1"/>
      <c r="AC18" s="1"/>
      <c r="AD18" s="1"/>
      <c r="AE18" s="1"/>
    </row>
    <row r="19" spans="2:31" ht="16.5" thickBot="1">
      <c r="B19" s="129" t="s">
        <v>107</v>
      </c>
      <c r="C19" s="95" t="s">
        <v>135</v>
      </c>
      <c r="D19" s="303">
        <v>2018</v>
      </c>
      <c r="E19" s="326">
        <f>Projectuitgaven!E18</f>
        <v>0</v>
      </c>
      <c r="F19" s="1"/>
      <c r="G19" s="347" t="s">
        <v>42</v>
      </c>
      <c r="H19" s="348"/>
      <c r="I19" s="95" t="s">
        <v>179</v>
      </c>
      <c r="J19" s="106"/>
      <c r="K19" s="237">
        <v>21.1</v>
      </c>
      <c r="L19" s="1"/>
      <c r="M19" s="1"/>
      <c r="N19" s="1"/>
      <c r="O19" s="1"/>
      <c r="P19" s="17"/>
      <c r="Q19" s="2"/>
      <c r="R19" s="1"/>
      <c r="S19" s="1"/>
      <c r="T19" s="1"/>
      <c r="U19" s="1"/>
      <c r="V19" s="17"/>
      <c r="W19" s="2"/>
      <c r="X19" s="1"/>
      <c r="Y19" s="1"/>
      <c r="Z19" s="1"/>
      <c r="AA19" s="1"/>
      <c r="AB19" s="1"/>
      <c r="AC19" s="1"/>
      <c r="AD19" s="1"/>
      <c r="AE19" s="1"/>
    </row>
    <row r="20" spans="2:31" ht="16.5" thickBot="1">
      <c r="B20" s="129" t="s">
        <v>108</v>
      </c>
      <c r="C20" s="95" t="s">
        <v>136</v>
      </c>
      <c r="D20" s="303">
        <v>2018</v>
      </c>
      <c r="E20" s="326">
        <f>Projectuitgaven!E19</f>
        <v>16440.54</v>
      </c>
      <c r="F20" s="1"/>
      <c r="G20" s="347" t="s">
        <v>42</v>
      </c>
      <c r="H20" s="348"/>
      <c r="I20" s="95" t="s">
        <v>180</v>
      </c>
      <c r="J20" s="106"/>
      <c r="K20" s="237">
        <v>16.1</v>
      </c>
      <c r="L20" s="1"/>
      <c r="M20" s="352" t="s">
        <v>5</v>
      </c>
      <c r="N20" s="353"/>
      <c r="O20" s="353"/>
      <c r="P20" s="353"/>
      <c r="Q20" s="158">
        <f>SUM(Q21:Q25)</f>
        <v>5810.33</v>
      </c>
      <c r="R20" s="1"/>
      <c r="S20" s="1"/>
      <c r="T20" s="1"/>
      <c r="U20" s="1"/>
      <c r="V20" s="17"/>
      <c r="W20" s="2"/>
      <c r="X20" s="1"/>
      <c r="Y20" s="1"/>
      <c r="Z20" s="1"/>
      <c r="AA20" s="1"/>
      <c r="AB20" s="1"/>
      <c r="AC20" s="1"/>
      <c r="AD20" s="1"/>
      <c r="AE20" s="1"/>
    </row>
    <row r="21" spans="2:31" ht="15.75">
      <c r="B21" s="129" t="s">
        <v>109</v>
      </c>
      <c r="C21" s="95" t="s">
        <v>69</v>
      </c>
      <c r="D21" s="303">
        <v>2018</v>
      </c>
      <c r="E21" s="326"/>
      <c r="F21" s="1"/>
      <c r="G21" s="347" t="s">
        <v>42</v>
      </c>
      <c r="H21" s="348"/>
      <c r="I21" s="95" t="s">
        <v>181</v>
      </c>
      <c r="J21" s="106"/>
      <c r="K21" s="237">
        <v>21.1</v>
      </c>
      <c r="L21" s="1"/>
      <c r="M21" s="357" t="s">
        <v>227</v>
      </c>
      <c r="N21" s="358"/>
      <c r="O21" s="359"/>
      <c r="P21" s="152">
        <v>43442</v>
      </c>
      <c r="Q21" s="153">
        <v>2385</v>
      </c>
      <c r="R21" s="1"/>
      <c r="S21" s="1"/>
      <c r="T21" s="1"/>
      <c r="U21" s="1"/>
      <c r="V21" s="17"/>
      <c r="W21" s="2"/>
      <c r="X21" s="1"/>
      <c r="Y21" s="1"/>
      <c r="Z21" s="1"/>
      <c r="AA21" s="1"/>
      <c r="AB21" s="1"/>
      <c r="AC21" s="1"/>
      <c r="AD21" s="1"/>
      <c r="AE21" s="1"/>
    </row>
    <row r="22" spans="2:31" ht="15.75">
      <c r="B22" s="129" t="s">
        <v>110</v>
      </c>
      <c r="C22" s="95" t="s">
        <v>135</v>
      </c>
      <c r="D22" s="303">
        <v>2018</v>
      </c>
      <c r="E22" s="326">
        <f>Projectuitgaven!E21</f>
        <v>0</v>
      </c>
      <c r="F22" s="1"/>
      <c r="G22" s="347" t="s">
        <v>42</v>
      </c>
      <c r="H22" s="348"/>
      <c r="I22" s="95" t="s">
        <v>182</v>
      </c>
      <c r="J22" s="106"/>
      <c r="K22" s="237">
        <v>32.2</v>
      </c>
      <c r="L22" s="1"/>
      <c r="M22" s="347" t="s">
        <v>193</v>
      </c>
      <c r="N22" s="348"/>
      <c r="O22" s="95" t="s">
        <v>218</v>
      </c>
      <c r="P22" s="106">
        <v>43204</v>
      </c>
      <c r="Q22" s="112">
        <v>86.88</v>
      </c>
      <c r="R22" s="1"/>
      <c r="S22" s="1"/>
      <c r="T22" s="1"/>
      <c r="U22" s="1"/>
      <c r="V22" s="17"/>
      <c r="W22" s="2"/>
      <c r="X22" s="1"/>
      <c r="Y22" s="1"/>
      <c r="Z22" s="1"/>
      <c r="AA22" s="1"/>
      <c r="AB22" s="1"/>
      <c r="AC22" s="1"/>
      <c r="AD22" s="1"/>
      <c r="AE22" s="1"/>
    </row>
    <row r="23" spans="2:31" ht="15.75">
      <c r="B23" s="129" t="s">
        <v>111</v>
      </c>
      <c r="C23" s="95" t="s">
        <v>137</v>
      </c>
      <c r="D23" s="303">
        <v>2018</v>
      </c>
      <c r="E23" s="326">
        <f>Projectuitgaven!E22</f>
        <v>0</v>
      </c>
      <c r="F23" s="1"/>
      <c r="G23" s="347" t="s">
        <v>42</v>
      </c>
      <c r="H23" s="348"/>
      <c r="I23" s="95" t="s">
        <v>183</v>
      </c>
      <c r="J23" s="106"/>
      <c r="K23" s="237">
        <v>26.07</v>
      </c>
      <c r="L23" s="1"/>
      <c r="M23" s="347" t="s">
        <v>193</v>
      </c>
      <c r="N23" s="348"/>
      <c r="O23" s="95" t="s">
        <v>219</v>
      </c>
      <c r="P23" s="106">
        <v>43281</v>
      </c>
      <c r="Q23" s="112">
        <v>63.8</v>
      </c>
      <c r="R23" s="1"/>
      <c r="S23" s="1"/>
      <c r="T23" s="1"/>
      <c r="U23" s="1"/>
      <c r="V23" s="17"/>
      <c r="W23" s="2"/>
      <c r="X23" s="1"/>
      <c r="Y23" s="1"/>
      <c r="Z23" s="1"/>
      <c r="AA23" s="1"/>
      <c r="AB23" s="1"/>
      <c r="AC23" s="1"/>
      <c r="AD23" s="1"/>
      <c r="AE23" s="1"/>
    </row>
    <row r="24" spans="2:31" ht="15.75">
      <c r="B24" s="129" t="s">
        <v>112</v>
      </c>
      <c r="C24" s="95" t="s">
        <v>138</v>
      </c>
      <c r="D24" s="303">
        <v>2018</v>
      </c>
      <c r="E24" s="326">
        <f>Projectuitgaven!E23</f>
        <v>0</v>
      </c>
      <c r="F24" s="1"/>
      <c r="G24" s="347" t="s">
        <v>42</v>
      </c>
      <c r="H24" s="348"/>
      <c r="I24" s="95" t="s">
        <v>184</v>
      </c>
      <c r="J24" s="106"/>
      <c r="K24" s="237">
        <v>26.1</v>
      </c>
      <c r="L24" s="1"/>
      <c r="M24" s="369" t="s">
        <v>236</v>
      </c>
      <c r="N24" s="370"/>
      <c r="O24" s="95"/>
      <c r="P24" s="106">
        <v>43125</v>
      </c>
      <c r="Q24" s="112">
        <v>3274.65</v>
      </c>
      <c r="R24" s="1"/>
      <c r="S24" s="1"/>
      <c r="T24" s="1"/>
      <c r="U24" s="1"/>
      <c r="V24" s="17"/>
      <c r="W24" s="2"/>
      <c r="X24" s="1"/>
      <c r="Y24" s="1"/>
      <c r="Z24" s="1"/>
      <c r="AA24" s="1"/>
      <c r="AB24" s="1"/>
      <c r="AC24" s="1"/>
      <c r="AD24" s="1"/>
      <c r="AE24" s="1"/>
    </row>
    <row r="25" spans="2:31" ht="16.5" thickBot="1">
      <c r="B25" s="99" t="s">
        <v>106</v>
      </c>
      <c r="C25" s="95" t="s">
        <v>143</v>
      </c>
      <c r="D25" s="303">
        <v>2018</v>
      </c>
      <c r="E25" s="157">
        <f>Projectuitgaven!E25</f>
        <v>5464.869999999999</v>
      </c>
      <c r="F25" s="1"/>
      <c r="G25" s="347" t="s">
        <v>42</v>
      </c>
      <c r="H25" s="348"/>
      <c r="I25" s="95" t="s">
        <v>185</v>
      </c>
      <c r="J25" s="106"/>
      <c r="K25" s="237">
        <v>21.1</v>
      </c>
      <c r="L25" s="1"/>
      <c r="M25" s="378"/>
      <c r="N25" s="379"/>
      <c r="O25" s="175"/>
      <c r="P25" s="208"/>
      <c r="Q25" s="151"/>
      <c r="R25" s="1"/>
      <c r="S25" s="1"/>
      <c r="T25" s="1"/>
      <c r="U25" s="17"/>
      <c r="V25" s="2"/>
      <c r="W25" s="2"/>
      <c r="X25" s="1"/>
      <c r="Y25" s="1"/>
      <c r="Z25" s="1"/>
      <c r="AA25" s="1"/>
      <c r="AB25" s="1"/>
      <c r="AC25" s="1"/>
      <c r="AD25" s="1"/>
      <c r="AE25" s="1"/>
    </row>
    <row r="26" spans="2:31" ht="16.5" thickBot="1">
      <c r="B26" s="99" t="s">
        <v>235</v>
      </c>
      <c r="C26" s="97" t="s">
        <v>234</v>
      </c>
      <c r="D26" s="96">
        <v>2018</v>
      </c>
      <c r="E26" s="157">
        <f>Projectuitgaven!E24</f>
        <v>1457.17</v>
      </c>
      <c r="F26" s="1"/>
      <c r="G26" s="347" t="s">
        <v>42</v>
      </c>
      <c r="H26" s="348"/>
      <c r="I26" s="95" t="s">
        <v>186</v>
      </c>
      <c r="J26" s="106"/>
      <c r="K26" s="237">
        <v>45.9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7"/>
      <c r="W26" s="2"/>
      <c r="X26" s="1"/>
      <c r="Y26" s="1"/>
      <c r="Z26" s="1"/>
      <c r="AA26" s="1"/>
      <c r="AB26" s="1"/>
      <c r="AC26" s="1"/>
      <c r="AD26" s="1"/>
      <c r="AE26" s="1"/>
    </row>
    <row r="27" spans="2:31" ht="16.5" thickBot="1">
      <c r="B27" s="99"/>
      <c r="C27" s="95"/>
      <c r="D27" s="96"/>
      <c r="E27" s="157"/>
      <c r="F27" s="1"/>
      <c r="G27" s="347" t="s">
        <v>42</v>
      </c>
      <c r="H27" s="348"/>
      <c r="I27" s="95" t="s">
        <v>187</v>
      </c>
      <c r="J27" s="106"/>
      <c r="K27" s="237">
        <v>21.1</v>
      </c>
      <c r="L27" s="1"/>
      <c r="M27" s="352" t="s">
        <v>40</v>
      </c>
      <c r="N27" s="353"/>
      <c r="O27" s="353"/>
      <c r="P27" s="353"/>
      <c r="Q27" s="158">
        <f>SUM(Q28:Q29)</f>
        <v>0</v>
      </c>
      <c r="R27" s="1"/>
      <c r="S27" s="1"/>
      <c r="T27" s="1"/>
      <c r="U27" s="1"/>
      <c r="V27" s="17"/>
      <c r="W27" s="2"/>
      <c r="X27" s="1"/>
      <c r="Y27" s="1"/>
      <c r="Z27" s="1"/>
      <c r="AA27" s="1"/>
      <c r="AB27" s="1"/>
      <c r="AC27" s="1"/>
      <c r="AD27" s="1"/>
      <c r="AE27" s="1"/>
    </row>
    <row r="28" spans="2:31" ht="16.5" thickBot="1">
      <c r="B28" s="216"/>
      <c r="C28" s="136"/>
      <c r="D28" s="136"/>
      <c r="E28" s="157"/>
      <c r="F28" s="1"/>
      <c r="G28" s="347" t="s">
        <v>42</v>
      </c>
      <c r="H28" s="348"/>
      <c r="I28" s="81" t="s">
        <v>188</v>
      </c>
      <c r="J28" s="108"/>
      <c r="K28" s="238">
        <v>28.55</v>
      </c>
      <c r="L28" s="1"/>
      <c r="M28" s="354" t="s">
        <v>139</v>
      </c>
      <c r="N28" s="355"/>
      <c r="O28" s="356"/>
      <c r="P28" s="159"/>
      <c r="Q28" s="160"/>
      <c r="R28" s="1"/>
      <c r="S28" s="85"/>
      <c r="T28" s="1"/>
      <c r="U28" s="1"/>
      <c r="V28" s="17"/>
      <c r="W28" s="2"/>
      <c r="X28" s="1"/>
      <c r="Y28" s="1"/>
      <c r="Z28" s="1"/>
      <c r="AA28" s="1"/>
      <c r="AB28" s="1"/>
      <c r="AC28" s="1"/>
      <c r="AD28" s="1"/>
      <c r="AE28" s="1"/>
    </row>
    <row r="29" spans="2:31" ht="16.5" thickBot="1">
      <c r="B29" s="217" t="s">
        <v>97</v>
      </c>
      <c r="C29" s="175" t="s">
        <v>124</v>
      </c>
      <c r="D29" s="310">
        <v>2018</v>
      </c>
      <c r="E29" s="139">
        <f>Projectuitgaven!E26+Projectuitgaven!E27+Projectuitgaven!E28</f>
        <v>600.0166666666667</v>
      </c>
      <c r="F29" s="1"/>
      <c r="L29" s="1"/>
      <c r="M29" s="161"/>
      <c r="N29" s="81"/>
      <c r="O29" s="81"/>
      <c r="P29" s="81"/>
      <c r="Q29" s="144"/>
      <c r="R29" s="1"/>
      <c r="S29" s="1"/>
      <c r="T29" s="1"/>
      <c r="U29" s="1"/>
      <c r="V29" s="17"/>
      <c r="W29" s="2"/>
      <c r="X29" s="1"/>
      <c r="Y29" s="1"/>
      <c r="Z29" s="1"/>
      <c r="AA29" s="1"/>
      <c r="AB29" s="1"/>
      <c r="AC29" s="1"/>
      <c r="AD29" s="1"/>
      <c r="AE29" s="1"/>
    </row>
    <row r="30" spans="6:31" ht="16.5" thickBot="1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7"/>
      <c r="W30" s="2"/>
      <c r="X30" s="1"/>
      <c r="Y30" s="1"/>
      <c r="Z30" s="1"/>
      <c r="AA30" s="1"/>
      <c r="AB30" s="1"/>
      <c r="AC30" s="1"/>
      <c r="AD30" s="1"/>
      <c r="AE30" s="1"/>
    </row>
    <row r="31" spans="2:31" ht="15.75">
      <c r="B31" s="1"/>
      <c r="C31" s="1"/>
      <c r="D31" s="1"/>
      <c r="E31" s="1"/>
      <c r="F31" s="1"/>
      <c r="G31" s="361" t="s">
        <v>79</v>
      </c>
      <c r="H31" s="362"/>
      <c r="I31" s="362"/>
      <c r="J31" s="363"/>
      <c r="K31" s="155">
        <f>SUM(K32:K35)</f>
        <v>387.00000000000006</v>
      </c>
      <c r="L31" s="1"/>
      <c r="M31" s="364" t="s">
        <v>48</v>
      </c>
      <c r="N31" s="365"/>
      <c r="O31" s="365"/>
      <c r="P31" s="365"/>
      <c r="Q31" s="155">
        <f>SUM(Q32:Q37)</f>
        <v>887.97</v>
      </c>
      <c r="R31" s="1"/>
      <c r="S31" s="1" t="s">
        <v>92</v>
      </c>
      <c r="T31" s="1"/>
      <c r="U31" s="1"/>
      <c r="V31" s="17"/>
      <c r="W31" s="2"/>
      <c r="X31" s="1"/>
      <c r="Y31" s="1"/>
      <c r="Z31" s="1"/>
      <c r="AA31" s="1"/>
      <c r="AB31" s="1"/>
      <c r="AC31" s="1"/>
      <c r="AD31" s="1"/>
      <c r="AE31" s="1"/>
    </row>
    <row r="32" spans="3:31" ht="15.75">
      <c r="C32" s="1"/>
      <c r="D32" s="1"/>
      <c r="E32" s="1"/>
      <c r="F32" s="1"/>
      <c r="G32" s="347" t="s">
        <v>116</v>
      </c>
      <c r="H32" s="348"/>
      <c r="I32" s="95">
        <v>2018</v>
      </c>
      <c r="J32" s="106" t="s">
        <v>115</v>
      </c>
      <c r="K32" s="112">
        <f>(9*30.35)+(3*37.95)</f>
        <v>387.00000000000006</v>
      </c>
      <c r="L32" s="1"/>
      <c r="M32" s="98" t="s">
        <v>93</v>
      </c>
      <c r="N32" s="136" t="s">
        <v>93</v>
      </c>
      <c r="O32" s="136" t="s">
        <v>94</v>
      </c>
      <c r="P32" s="154"/>
      <c r="Q32" s="157"/>
      <c r="R32" s="1"/>
      <c r="S32" s="85"/>
      <c r="T32" s="1"/>
      <c r="U32" s="1"/>
      <c r="V32" s="17"/>
      <c r="W32" s="2"/>
      <c r="X32" s="1"/>
      <c r="Y32" s="1"/>
      <c r="Z32" s="1"/>
      <c r="AA32" s="1"/>
      <c r="AB32" s="1"/>
      <c r="AC32" s="1"/>
      <c r="AD32" s="1"/>
      <c r="AE32" s="1"/>
    </row>
    <row r="33" spans="2:31" ht="15.75">
      <c r="B33" s="18"/>
      <c r="C33" s="1"/>
      <c r="D33" s="1"/>
      <c r="E33" s="2"/>
      <c r="F33" s="1"/>
      <c r="G33" s="373"/>
      <c r="H33" s="374"/>
      <c r="I33" s="95"/>
      <c r="J33" s="106"/>
      <c r="K33" s="112"/>
      <c r="L33" s="1"/>
      <c r="M33" s="98" t="s">
        <v>194</v>
      </c>
      <c r="N33" s="136" t="s">
        <v>93</v>
      </c>
      <c r="O33" s="136" t="s">
        <v>195</v>
      </c>
      <c r="P33" s="154">
        <v>43113</v>
      </c>
      <c r="Q33" s="157">
        <v>90.47</v>
      </c>
      <c r="R33" s="1"/>
      <c r="S33" s="85"/>
      <c r="T33" s="1"/>
      <c r="U33" s="1"/>
      <c r="V33" s="17"/>
      <c r="W33" s="2"/>
      <c r="X33" s="1"/>
      <c r="Y33" s="1"/>
      <c r="Z33" s="1"/>
      <c r="AA33" s="1"/>
      <c r="AB33" s="1"/>
      <c r="AC33" s="1"/>
      <c r="AD33" s="1"/>
      <c r="AE33" s="1"/>
    </row>
    <row r="34" spans="2:31" ht="15.75">
      <c r="B34" s="18"/>
      <c r="C34" s="1"/>
      <c r="D34" s="1"/>
      <c r="E34" s="2"/>
      <c r="F34" s="1"/>
      <c r="G34" s="373"/>
      <c r="H34" s="374"/>
      <c r="I34" s="95"/>
      <c r="J34" s="106"/>
      <c r="K34" s="112"/>
      <c r="L34" s="1"/>
      <c r="M34" s="98" t="s">
        <v>197</v>
      </c>
      <c r="N34" s="95" t="s">
        <v>199</v>
      </c>
      <c r="O34" s="95" t="s">
        <v>198</v>
      </c>
      <c r="P34" s="106">
        <v>43267</v>
      </c>
      <c r="Q34" s="112">
        <v>363</v>
      </c>
      <c r="R34" s="1"/>
      <c r="S34" s="1"/>
      <c r="T34" s="1"/>
      <c r="U34" s="1"/>
      <c r="V34" s="17"/>
      <c r="W34" s="2"/>
      <c r="X34" s="1"/>
      <c r="Y34" s="1"/>
      <c r="Z34" s="1"/>
      <c r="AA34" s="1"/>
      <c r="AB34" s="1"/>
      <c r="AC34" s="1"/>
      <c r="AD34" s="1"/>
      <c r="AE34" s="1"/>
    </row>
    <row r="35" spans="2:31" ht="16.5" thickBot="1">
      <c r="B35" s="18"/>
      <c r="C35" s="1"/>
      <c r="D35" s="1"/>
      <c r="E35" s="2"/>
      <c r="F35" s="1"/>
      <c r="G35" s="375"/>
      <c r="H35" s="376"/>
      <c r="I35" s="81"/>
      <c r="J35" s="108"/>
      <c r="K35" s="144"/>
      <c r="L35" s="1"/>
      <c r="M35" s="98" t="s">
        <v>93</v>
      </c>
      <c r="N35" s="95" t="s">
        <v>93</v>
      </c>
      <c r="O35" s="95" t="s">
        <v>200</v>
      </c>
      <c r="P35" s="106">
        <v>43254</v>
      </c>
      <c r="Q35" s="112">
        <v>20.5</v>
      </c>
      <c r="R35" s="1"/>
      <c r="S35" s="1"/>
      <c r="T35" s="1"/>
      <c r="U35" s="1"/>
      <c r="V35" s="17"/>
      <c r="W35" s="2"/>
      <c r="X35" s="1"/>
      <c r="Y35" s="1"/>
      <c r="Z35" s="1"/>
      <c r="AA35" s="1"/>
      <c r="AB35" s="1"/>
      <c r="AC35" s="1"/>
      <c r="AD35" s="1"/>
      <c r="AE35" s="1"/>
    </row>
    <row r="36" spans="2:31" ht="15.75"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98" t="s">
        <v>209</v>
      </c>
      <c r="N36" s="95" t="s">
        <v>210</v>
      </c>
      <c r="O36" s="95" t="s">
        <v>211</v>
      </c>
      <c r="P36" s="106">
        <v>43132</v>
      </c>
      <c r="Q36" s="112">
        <v>254</v>
      </c>
      <c r="R36" s="1"/>
      <c r="S36" s="1"/>
      <c r="T36" s="1"/>
      <c r="U36" s="1"/>
      <c r="V36" s="17"/>
      <c r="W36" s="2"/>
      <c r="X36" s="1"/>
      <c r="Y36" s="1"/>
      <c r="Z36" s="1"/>
      <c r="AA36" s="1"/>
      <c r="AB36" s="1"/>
      <c r="AC36" s="1"/>
      <c r="AD36" s="1"/>
      <c r="AE36" s="1"/>
    </row>
    <row r="37" spans="2:31" ht="16.5" thickBot="1"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07" t="s">
        <v>212</v>
      </c>
      <c r="N37" s="137" t="s">
        <v>93</v>
      </c>
      <c r="O37" s="137" t="s">
        <v>216</v>
      </c>
      <c r="P37" s="138">
        <v>43188</v>
      </c>
      <c r="Q37" s="139">
        <f>60+35+5+60</f>
        <v>160</v>
      </c>
      <c r="R37" s="1"/>
      <c r="S37" s="1"/>
      <c r="T37" s="1"/>
      <c r="U37" s="1"/>
      <c r="V37" s="17"/>
      <c r="W37" s="2"/>
      <c r="X37" s="1"/>
      <c r="Y37" s="1"/>
      <c r="Z37" s="1"/>
      <c r="AA37" s="1"/>
      <c r="AB37" s="1"/>
      <c r="AC37" s="1"/>
      <c r="AD37" s="1"/>
      <c r="AE37" s="1"/>
    </row>
    <row r="38" spans="2:31" ht="16.5" thickBot="1">
      <c r="B38" s="1"/>
      <c r="C38" s="1"/>
      <c r="D38" s="1"/>
      <c r="E38" s="2"/>
      <c r="F38" s="7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2"/>
      <c r="X38" s="1"/>
      <c r="Y38" s="1"/>
      <c r="Z38" s="1"/>
      <c r="AA38" s="1"/>
      <c r="AB38" s="1"/>
      <c r="AC38" s="1"/>
      <c r="AD38" s="1"/>
      <c r="AE38" s="1"/>
    </row>
    <row r="39" spans="3:31" ht="16.5" thickBot="1">
      <c r="C39" s="116" t="s">
        <v>27</v>
      </c>
      <c r="D39" s="25"/>
      <c r="E39" s="156">
        <f>SUM(E5:E38)</f>
        <v>25838.716666666664</v>
      </c>
      <c r="F39" s="6"/>
      <c r="G39" s="115" t="s">
        <v>28</v>
      </c>
      <c r="H39" s="26"/>
      <c r="I39" s="26"/>
      <c r="J39" s="26"/>
      <c r="K39" s="156">
        <f>K4+K13+K16+K31</f>
        <v>5099.04</v>
      </c>
      <c r="L39" s="6"/>
      <c r="M39" s="115" t="s">
        <v>29</v>
      </c>
      <c r="N39" s="114"/>
      <c r="O39" s="114"/>
      <c r="P39" s="114"/>
      <c r="Q39" s="156">
        <f>Q4+Q12+Q16+Q20+Q27+Q31</f>
        <v>6991.54</v>
      </c>
      <c r="R39" s="1"/>
      <c r="S39" s="115" t="s">
        <v>39</v>
      </c>
      <c r="T39" s="26"/>
      <c r="U39" s="26"/>
      <c r="V39" s="26"/>
      <c r="W39" s="156">
        <f>W4</f>
        <v>674.83</v>
      </c>
      <c r="X39" s="1"/>
      <c r="Y39" s="115" t="s">
        <v>96</v>
      </c>
      <c r="Z39" s="26"/>
      <c r="AA39" s="26"/>
      <c r="AB39" s="176">
        <f>AB4</f>
        <v>0</v>
      </c>
      <c r="AC39" s="1"/>
      <c r="AD39" s="1"/>
      <c r="AE39" s="1"/>
    </row>
    <row r="40" spans="2:31" ht="16.5" thickBot="1"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3:31" ht="16.5" thickBot="1">
      <c r="C41" s="24" t="s">
        <v>21</v>
      </c>
      <c r="D41" s="27"/>
      <c r="E41" s="243">
        <f>E39+K39+Q39+W39+AB39</f>
        <v>38604.12666666666</v>
      </c>
      <c r="G41" s="8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>
      <c r="B42" s="4"/>
      <c r="C42" s="4"/>
      <c r="D42" s="4"/>
      <c r="E42" s="5"/>
      <c r="F42" s="4"/>
      <c r="G42" s="1"/>
      <c r="H42" s="1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>
      <c r="B43" s="16"/>
      <c r="C43" s="4"/>
      <c r="D43" s="4"/>
      <c r="E43" s="5"/>
      <c r="F43" s="4"/>
      <c r="G43" s="1"/>
      <c r="H43" s="1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>
      <c r="B44" s="4"/>
      <c r="C44" s="4"/>
      <c r="D44" s="4"/>
      <c r="E44" s="5"/>
      <c r="F44" s="4"/>
      <c r="G44" s="1"/>
      <c r="H44" s="1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>
      <c r="B45" s="4"/>
      <c r="C45" s="4"/>
      <c r="D45" s="4"/>
      <c r="E45" s="5"/>
      <c r="F45" s="22"/>
      <c r="G45" s="4"/>
      <c r="H45" s="4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>
      <c r="B46" s="4"/>
      <c r="C46" s="4"/>
      <c r="D46" s="4"/>
      <c r="E46" s="5"/>
      <c r="F46" s="22"/>
      <c r="G46" s="4"/>
      <c r="H46" s="4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hidden="1">
      <c r="B47" s="4"/>
      <c r="C47" s="4"/>
      <c r="D47" s="4"/>
      <c r="E47" s="5"/>
      <c r="F47" s="22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hidden="1">
      <c r="B48" s="16"/>
      <c r="C48" s="4"/>
      <c r="D48" s="4"/>
      <c r="E48" s="5"/>
      <c r="F48" s="23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hidden="1">
      <c r="B49" s="4"/>
      <c r="C49" s="4"/>
      <c r="D49" s="4"/>
      <c r="E49" s="5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hidden="1">
      <c r="B50" s="4"/>
      <c r="C50" s="4"/>
      <c r="D50" s="4"/>
      <c r="E50" s="5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6.5" hidden="1" thickBot="1">
      <c r="B51" s="120" t="s">
        <v>30</v>
      </c>
      <c r="C51" s="125"/>
      <c r="D51" s="125"/>
      <c r="E51" s="126">
        <f>E49+K49+Q49</f>
        <v>0</v>
      </c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hidden="1">
      <c r="B52" s="4"/>
      <c r="C52" s="4"/>
      <c r="D52" s="4"/>
      <c r="E52" s="4"/>
      <c r="F52" s="4"/>
      <c r="G52" s="4"/>
      <c r="H52" s="4"/>
      <c r="I52" s="4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hidden="1"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hidden="1">
      <c r="B54" s="4"/>
      <c r="C54" s="4"/>
      <c r="D54" s="4"/>
      <c r="E54" s="4"/>
      <c r="F54" s="4"/>
      <c r="G54" s="4"/>
      <c r="H54" s="4"/>
      <c r="I54" s="4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>
      <c r="B55" s="4"/>
      <c r="C55" s="4"/>
      <c r="D55" s="4"/>
      <c r="E55" s="4"/>
      <c r="F55" s="4"/>
      <c r="G55" s="4"/>
      <c r="H55" s="4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>
      <c r="B56" s="4"/>
      <c r="C56" s="4"/>
      <c r="D56" s="4"/>
      <c r="E56" s="4"/>
      <c r="F56" s="4"/>
      <c r="G56" s="4"/>
      <c r="H56" s="4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>
      <c r="B57" s="1"/>
      <c r="C57" s="1"/>
      <c r="D57" s="1"/>
      <c r="E57" s="1"/>
      <c r="F57" s="1"/>
      <c r="G57" s="4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>
      <c r="B58" s="1"/>
      <c r="C58" s="1"/>
      <c r="D58" s="1"/>
      <c r="E58" s="1"/>
      <c r="F58" s="1"/>
      <c r="G58" s="4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>
      <c r="B59" s="1"/>
      <c r="C59" s="1"/>
      <c r="D59" s="1"/>
      <c r="E59" s="1"/>
      <c r="F59" s="1"/>
      <c r="G59" s="4"/>
      <c r="H59" s="5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>
      <c r="B60" s="1"/>
      <c r="C60" s="1"/>
      <c r="D60" s="1"/>
      <c r="E60" s="1"/>
      <c r="F60" s="1"/>
      <c r="G60" s="4"/>
      <c r="H60" s="5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>
      <c r="B61" s="1"/>
      <c r="C61" s="1"/>
      <c r="D61" s="1"/>
      <c r="E61" s="1"/>
      <c r="F61" s="1"/>
      <c r="G61" s="4"/>
      <c r="H61" s="5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>
      <c r="B62" s="1"/>
      <c r="C62" s="1"/>
      <c r="D62" s="1"/>
      <c r="E62" s="1"/>
      <c r="F62" s="1"/>
      <c r="G62" s="4"/>
      <c r="H62" s="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>
      <c r="B63" s="1"/>
      <c r="C63" s="1"/>
      <c r="D63" s="1"/>
      <c r="E63" s="1"/>
      <c r="F63" s="1"/>
      <c r="G63" s="4"/>
      <c r="H63" s="5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>
      <c r="B64" s="1"/>
      <c r="C64" s="1"/>
      <c r="D64" s="1"/>
      <c r="E64" s="1"/>
      <c r="F64" s="1"/>
      <c r="G64" s="4"/>
      <c r="H64" s="5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25" ht="15.75">
      <c r="B65" s="1"/>
      <c r="C65" s="1"/>
      <c r="D65" s="1"/>
      <c r="E65" s="1"/>
      <c r="F65" s="1"/>
      <c r="G65" s="4"/>
      <c r="H65" s="5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5.75">
      <c r="B66" s="1"/>
      <c r="C66" s="1"/>
      <c r="D66" s="1"/>
      <c r="E66" s="1"/>
      <c r="F66" s="1"/>
      <c r="G66" s="4"/>
      <c r="H66" s="5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27" t="s">
        <v>24</v>
      </c>
      <c r="Q82" s="127"/>
      <c r="R82" s="128">
        <f>SUM(R4:R81)</f>
        <v>0</v>
      </c>
      <c r="S82" s="1"/>
      <c r="T82" s="1"/>
      <c r="U82" s="1"/>
      <c r="V82" s="1"/>
      <c r="W82" s="1"/>
      <c r="X82" s="1"/>
      <c r="Y82" s="1"/>
    </row>
    <row r="83" spans="2:3" ht="15.75">
      <c r="B83" s="1"/>
      <c r="C83" s="1"/>
    </row>
    <row r="84" spans="2:3" ht="15.75">
      <c r="B84" s="1"/>
      <c r="C84" s="1"/>
    </row>
    <row r="85" spans="2:3" ht="15.75">
      <c r="B85" s="1"/>
      <c r="C85" s="1"/>
    </row>
    <row r="86" spans="2:3" ht="15.75">
      <c r="B86" s="1"/>
      <c r="C86" s="1"/>
    </row>
    <row r="87" spans="2:3" ht="15.75">
      <c r="B87" s="1"/>
      <c r="C87" s="1"/>
    </row>
    <row r="88" spans="2:3" ht="15.75">
      <c r="B88" s="1"/>
      <c r="C88" s="1"/>
    </row>
    <row r="89" spans="2:3" ht="15.75">
      <c r="B89" s="1"/>
      <c r="C89" s="1"/>
    </row>
    <row r="90" spans="2:3" ht="15.75">
      <c r="B90" s="1"/>
      <c r="C90" s="1"/>
    </row>
    <row r="91" spans="2:3" ht="15.75">
      <c r="B91" s="1"/>
      <c r="C91" s="1"/>
    </row>
    <row r="92" spans="2:3" ht="15.75">
      <c r="B92" s="1"/>
      <c r="C92" s="1"/>
    </row>
    <row r="93" spans="2:3" ht="15.75">
      <c r="B93" s="1"/>
      <c r="C93" s="1"/>
    </row>
    <row r="94" spans="2:3" ht="15.75">
      <c r="B94" s="1"/>
      <c r="C94" s="1"/>
    </row>
    <row r="95" spans="2:3" ht="15.75">
      <c r="B95" s="1"/>
      <c r="C95" s="1"/>
    </row>
    <row r="96" spans="2:3" ht="15.75">
      <c r="B96" s="1"/>
      <c r="C96" s="1"/>
    </row>
    <row r="97" spans="2:3" ht="15.75">
      <c r="B97" s="1"/>
      <c r="C97" s="1"/>
    </row>
    <row r="98" spans="2:3" ht="15.75">
      <c r="B98" s="1"/>
      <c r="C98" s="1"/>
    </row>
    <row r="99" spans="2:3" ht="15.75">
      <c r="B99" s="1"/>
      <c r="C99" s="1"/>
    </row>
    <row r="100" spans="2:3" ht="15.75">
      <c r="B100" s="1"/>
      <c r="C100" s="1"/>
    </row>
    <row r="101" spans="2:3" ht="15.75">
      <c r="B101" s="1"/>
      <c r="C101" s="1"/>
    </row>
    <row r="102" spans="2:3" ht="15.75">
      <c r="B102" s="1"/>
      <c r="C102" s="1"/>
    </row>
    <row r="103" spans="2:3" ht="15.75">
      <c r="B103" s="1"/>
      <c r="C103" s="1"/>
    </row>
    <row r="104" spans="2:3" ht="15.75">
      <c r="B104" s="1"/>
      <c r="C104" s="1"/>
    </row>
    <row r="105" spans="2:3" ht="15.75">
      <c r="B105" s="1"/>
      <c r="C105" s="1"/>
    </row>
    <row r="106" spans="2:3" ht="15.75">
      <c r="B106" s="1"/>
      <c r="C106" s="1"/>
    </row>
    <row r="107" spans="2:3" ht="15.75">
      <c r="B107" s="1"/>
      <c r="C107" s="1"/>
    </row>
    <row r="108" spans="2:3" ht="15.75">
      <c r="B108" s="1"/>
      <c r="C108" s="1"/>
    </row>
    <row r="109" spans="2:3" ht="15.75">
      <c r="B109" s="1"/>
      <c r="C109" s="1"/>
    </row>
    <row r="110" spans="2:3" ht="15.75">
      <c r="B110" s="1"/>
      <c r="C110" s="1"/>
    </row>
    <row r="111" spans="2:3" ht="15.75">
      <c r="B111" s="1"/>
      <c r="C111" s="1"/>
    </row>
    <row r="112" spans="2:3" ht="15.75">
      <c r="B112" s="1"/>
      <c r="C112" s="1"/>
    </row>
    <row r="113" spans="2:3" ht="15.75">
      <c r="B113" s="1"/>
      <c r="C113" s="1"/>
    </row>
    <row r="114" spans="2:3" ht="15.75">
      <c r="B114" s="1"/>
      <c r="C114" s="1"/>
    </row>
    <row r="115" spans="2:3" ht="15.75">
      <c r="B115" s="1"/>
      <c r="C115" s="1"/>
    </row>
    <row r="116" spans="2:3" ht="15.75">
      <c r="B116" s="1"/>
      <c r="C116" s="1"/>
    </row>
    <row r="117" spans="2:3" ht="15.75">
      <c r="B117" s="1"/>
      <c r="C117" s="1"/>
    </row>
    <row r="118" spans="2:3" ht="15.75">
      <c r="B118" s="1"/>
      <c r="C118" s="1"/>
    </row>
    <row r="119" spans="2:3" ht="15.75">
      <c r="B119" s="1"/>
      <c r="C119" s="1"/>
    </row>
    <row r="120" spans="2:3" ht="15.75">
      <c r="B120" s="1"/>
      <c r="C120" s="1"/>
    </row>
    <row r="121" spans="2:3" ht="15.75">
      <c r="B121" s="1"/>
      <c r="C121" s="1"/>
    </row>
    <row r="122" spans="2:3" ht="15.75">
      <c r="B122" s="1"/>
      <c r="C122" s="1"/>
    </row>
    <row r="123" spans="2:3" ht="15.75">
      <c r="B123" s="1"/>
      <c r="C123" s="1"/>
    </row>
    <row r="124" spans="2:3" ht="15.75">
      <c r="B124" s="1"/>
      <c r="C124" s="1"/>
    </row>
    <row r="125" spans="2:3" ht="15.75">
      <c r="B125" s="1"/>
      <c r="C125" s="1"/>
    </row>
    <row r="126" spans="2:3" ht="15.75">
      <c r="B126" s="1"/>
      <c r="C126" s="1"/>
    </row>
    <row r="127" spans="2:3" ht="15.75">
      <c r="B127" s="1"/>
      <c r="C127" s="1"/>
    </row>
    <row r="128" spans="2:3" ht="15.75">
      <c r="B128" s="1"/>
      <c r="C128" s="1"/>
    </row>
    <row r="129" spans="2:3" ht="15.75">
      <c r="B129" s="1"/>
      <c r="C129" s="1"/>
    </row>
    <row r="130" spans="2:3" ht="15.75">
      <c r="B130" s="1"/>
      <c r="C130" s="1"/>
    </row>
    <row r="131" spans="2:3" ht="15.75">
      <c r="B131" s="1"/>
      <c r="C131" s="1"/>
    </row>
    <row r="132" spans="2:3" ht="15.75">
      <c r="B132" s="1"/>
      <c r="C132" s="1"/>
    </row>
    <row r="133" spans="2:3" ht="15.75">
      <c r="B133" s="1"/>
      <c r="C133" s="1"/>
    </row>
    <row r="134" spans="2:3" ht="15.75">
      <c r="B134" s="1"/>
      <c r="C134" s="1"/>
    </row>
    <row r="135" spans="2:3" ht="15.75">
      <c r="B135" s="1"/>
      <c r="C135" s="1"/>
    </row>
    <row r="136" spans="2:3" ht="15.75">
      <c r="B136" s="1"/>
      <c r="C136" s="1"/>
    </row>
    <row r="137" spans="2:3" ht="15.75">
      <c r="B137" s="1"/>
      <c r="C137" s="1"/>
    </row>
    <row r="138" spans="2:3" ht="15.75">
      <c r="B138" s="1"/>
      <c r="C138" s="1"/>
    </row>
    <row r="139" spans="2:3" ht="15.75">
      <c r="B139" s="1"/>
      <c r="C139" s="1"/>
    </row>
    <row r="140" spans="2:3" ht="15.75">
      <c r="B140" s="1"/>
      <c r="C140" s="1"/>
    </row>
    <row r="141" spans="2:3" ht="15.75">
      <c r="B141" s="1"/>
      <c r="C141" s="1"/>
    </row>
    <row r="142" spans="2:3" ht="15.75">
      <c r="B142" s="1"/>
      <c r="C142" s="1"/>
    </row>
    <row r="143" spans="2:3" ht="15.75">
      <c r="B143" s="1"/>
      <c r="C143" s="1"/>
    </row>
    <row r="144" spans="2:3" ht="15.75">
      <c r="B144" s="1"/>
      <c r="C144" s="1"/>
    </row>
    <row r="145" spans="2:3" ht="15.75">
      <c r="B145" s="1"/>
      <c r="C145" s="1"/>
    </row>
    <row r="146" spans="2:3" ht="15.75">
      <c r="B146" s="1"/>
      <c r="C146" s="1"/>
    </row>
    <row r="147" spans="2:3" ht="15.75">
      <c r="B147" s="1"/>
      <c r="C147" s="1"/>
    </row>
    <row r="148" spans="2:3" ht="15.75">
      <c r="B148" s="1"/>
      <c r="C148" s="1"/>
    </row>
    <row r="149" spans="2:3" ht="15.75">
      <c r="B149" s="1"/>
      <c r="C149" s="1"/>
    </row>
    <row r="150" spans="2:3" ht="15.75">
      <c r="B150" s="1"/>
      <c r="C150" s="1"/>
    </row>
    <row r="151" spans="2:3" ht="15.75">
      <c r="B151" s="1"/>
      <c r="C151" s="1"/>
    </row>
    <row r="152" spans="2:3" ht="15.75">
      <c r="B152" s="1"/>
      <c r="C152" s="1"/>
    </row>
    <row r="153" spans="2:3" ht="15.75">
      <c r="B153" s="1"/>
      <c r="C153" s="1"/>
    </row>
    <row r="154" spans="2:3" ht="15.75">
      <c r="B154" s="1"/>
      <c r="C154" s="1"/>
    </row>
    <row r="155" spans="2:3" ht="15.75">
      <c r="B155" s="1"/>
      <c r="C155" s="1"/>
    </row>
    <row r="156" spans="2:3" ht="15.75">
      <c r="B156" s="1"/>
      <c r="C156" s="1"/>
    </row>
    <row r="157" spans="2:3" ht="15.75">
      <c r="B157" s="1"/>
      <c r="C157" s="1"/>
    </row>
    <row r="158" spans="2:3" ht="15.75">
      <c r="B158" s="1"/>
      <c r="C158" s="1"/>
    </row>
    <row r="159" spans="2:3" ht="15.75">
      <c r="B159" s="1"/>
      <c r="C159" s="1"/>
    </row>
    <row r="160" spans="2:3" ht="15.75">
      <c r="B160" s="1"/>
      <c r="C160" s="1"/>
    </row>
    <row r="161" spans="2:3" ht="15.75">
      <c r="B161" s="1"/>
      <c r="C161" s="1"/>
    </row>
    <row r="162" spans="2:3" ht="15.75">
      <c r="B162" s="1"/>
      <c r="C162" s="1"/>
    </row>
    <row r="163" spans="2:3" ht="15.75">
      <c r="B163" s="1"/>
      <c r="C163" s="1"/>
    </row>
    <row r="164" spans="2:3" ht="15.75">
      <c r="B164" s="1"/>
      <c r="C164" s="1"/>
    </row>
    <row r="165" spans="2:3" ht="15.75">
      <c r="B165" s="1"/>
      <c r="C165" s="1"/>
    </row>
    <row r="166" spans="2:3" ht="15.75">
      <c r="B166" s="1"/>
      <c r="C166" s="1"/>
    </row>
    <row r="167" spans="2:3" ht="15.75">
      <c r="B167" s="1"/>
      <c r="C167" s="1"/>
    </row>
    <row r="168" spans="2:3" ht="15.75">
      <c r="B168" s="1"/>
      <c r="C168" s="1"/>
    </row>
    <row r="169" spans="2:3" ht="15.75">
      <c r="B169" s="1"/>
      <c r="C169" s="1"/>
    </row>
    <row r="170" spans="2:3" ht="15.75">
      <c r="B170" s="1"/>
      <c r="C170" s="1"/>
    </row>
    <row r="171" spans="2:3" ht="15.75">
      <c r="B171" s="1"/>
      <c r="C171" s="1"/>
    </row>
    <row r="172" spans="2:3" ht="15.75">
      <c r="B172" s="1"/>
      <c r="C172" s="1"/>
    </row>
    <row r="173" spans="2:3" ht="15.75">
      <c r="B173" s="1"/>
      <c r="C173" s="1"/>
    </row>
    <row r="174" spans="2:3" ht="15.75">
      <c r="B174" s="1"/>
      <c r="C174" s="1"/>
    </row>
    <row r="175" spans="2:3" ht="15.75">
      <c r="B175" s="1"/>
      <c r="C175" s="1"/>
    </row>
    <row r="176" spans="2:3" ht="15.75">
      <c r="B176" s="1"/>
      <c r="C176" s="1"/>
    </row>
    <row r="177" spans="2:3" ht="15.75">
      <c r="B177" s="1"/>
      <c r="C177" s="1"/>
    </row>
    <row r="178" spans="2:3" ht="15.75">
      <c r="B178" s="1"/>
      <c r="C178" s="1"/>
    </row>
    <row r="179" spans="2:3" ht="15.75">
      <c r="B179" s="1"/>
      <c r="C179" s="1"/>
    </row>
  </sheetData>
  <sheetProtection/>
  <mergeCells count="42">
    <mergeCell ref="G32:H32"/>
    <mergeCell ref="G33:H33"/>
    <mergeCell ref="G34:H34"/>
    <mergeCell ref="G35:H35"/>
    <mergeCell ref="C1:N1"/>
    <mergeCell ref="G4:J4"/>
    <mergeCell ref="G13:J13"/>
    <mergeCell ref="M25:N25"/>
    <mergeCell ref="G31:J31"/>
    <mergeCell ref="G16:J16"/>
    <mergeCell ref="M4:P4"/>
    <mergeCell ref="M20:P20"/>
    <mergeCell ref="M31:P31"/>
    <mergeCell ref="M16:P16"/>
    <mergeCell ref="M12:P12"/>
    <mergeCell ref="M24:N24"/>
    <mergeCell ref="M5:N5"/>
    <mergeCell ref="M6:N6"/>
    <mergeCell ref="M7:N7"/>
    <mergeCell ref="M8:N8"/>
    <mergeCell ref="M9:N9"/>
    <mergeCell ref="M10:N10"/>
    <mergeCell ref="M23:N23"/>
    <mergeCell ref="M28:O28"/>
    <mergeCell ref="M21:O21"/>
    <mergeCell ref="M17:O17"/>
    <mergeCell ref="G23:H23"/>
    <mergeCell ref="G24:H24"/>
    <mergeCell ref="G25:H25"/>
    <mergeCell ref="M27:P27"/>
    <mergeCell ref="G26:H26"/>
    <mergeCell ref="G27:H27"/>
    <mergeCell ref="G28:H28"/>
    <mergeCell ref="M13:O13"/>
    <mergeCell ref="G14:H14"/>
    <mergeCell ref="G17:H17"/>
    <mergeCell ref="G18:H18"/>
    <mergeCell ref="G19:H19"/>
    <mergeCell ref="G20:H20"/>
    <mergeCell ref="M22:N22"/>
    <mergeCell ref="G21:H21"/>
    <mergeCell ref="G22:H2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H84" activeCellId="1" sqref="D84 H84"/>
    </sheetView>
  </sheetViews>
  <sheetFormatPr defaultColWidth="11.00390625" defaultRowHeight="15.75"/>
  <cols>
    <col min="1" max="1" width="5.00390625" style="0" customWidth="1"/>
    <col min="2" max="2" width="10.50390625" style="0" bestFit="1" customWidth="1"/>
    <col min="3" max="3" width="28.75390625" style="0" bestFit="1" customWidth="1"/>
    <col min="4" max="4" width="27.625" style="0" bestFit="1" customWidth="1"/>
    <col min="5" max="5" width="0.5" style="0" customWidth="1"/>
    <col min="6" max="6" width="20.25390625" style="0" bestFit="1" customWidth="1"/>
    <col min="7" max="7" width="27.625" style="0" bestFit="1" customWidth="1"/>
    <col min="8" max="8" width="12.00390625" style="0" bestFit="1" customWidth="1"/>
    <col min="9" max="9" width="41.875" style="0" bestFit="1" customWidth="1"/>
    <col min="10" max="10" width="11.00390625" style="0" customWidth="1"/>
    <col min="11" max="11" width="12.125" style="0" bestFit="1" customWidth="1"/>
  </cols>
  <sheetData>
    <row r="1" spans="1:17" ht="26.25">
      <c r="A1" s="1"/>
      <c r="B1" s="1"/>
      <c r="C1" s="1"/>
      <c r="D1" s="124" t="s">
        <v>147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4" ht="16.5" thickBot="1">
      <c r="A3" s="16"/>
      <c r="B3" s="121" t="s">
        <v>0</v>
      </c>
      <c r="C3" s="122" t="s">
        <v>77</v>
      </c>
      <c r="D3" s="123" t="s">
        <v>2</v>
      </c>
      <c r="E3" s="221"/>
      <c r="F3" s="132" t="s">
        <v>0</v>
      </c>
      <c r="G3" s="133" t="s">
        <v>23</v>
      </c>
      <c r="H3" s="134" t="s">
        <v>2</v>
      </c>
      <c r="I3" s="222"/>
      <c r="J3" s="1"/>
      <c r="K3" s="1"/>
      <c r="L3" s="1"/>
      <c r="M3" s="1"/>
      <c r="N3" s="1"/>
    </row>
    <row r="4" spans="1:13" ht="15.75">
      <c r="A4" s="222"/>
      <c r="B4" s="295">
        <v>43105</v>
      </c>
      <c r="C4" s="255" t="s">
        <v>99</v>
      </c>
      <c r="D4" s="298">
        <v>20</v>
      </c>
      <c r="E4" s="222"/>
      <c r="F4" s="223">
        <v>43627</v>
      </c>
      <c r="G4" s="264" t="s">
        <v>226</v>
      </c>
      <c r="H4" s="252">
        <v>5000</v>
      </c>
      <c r="I4" s="222"/>
      <c r="J4" s="1"/>
      <c r="K4" s="1"/>
      <c r="L4" s="1"/>
      <c r="M4" s="1"/>
    </row>
    <row r="5" spans="1:13" ht="15.75">
      <c r="A5" s="222"/>
      <c r="B5" s="296">
        <v>43110</v>
      </c>
      <c r="C5" s="256" t="s">
        <v>99</v>
      </c>
      <c r="D5" s="299">
        <v>7.5</v>
      </c>
      <c r="E5" s="222"/>
      <c r="F5" s="224">
        <v>43368</v>
      </c>
      <c r="G5" s="265" t="s">
        <v>148</v>
      </c>
      <c r="H5" s="253">
        <v>5000</v>
      </c>
      <c r="I5" s="222"/>
      <c r="J5" s="1"/>
      <c r="K5" s="1"/>
      <c r="L5" s="1"/>
      <c r="M5" s="1"/>
    </row>
    <row r="6" spans="1:13" ht="15.75">
      <c r="A6" s="222"/>
      <c r="B6" s="296">
        <v>43115</v>
      </c>
      <c r="C6" s="256" t="s">
        <v>99</v>
      </c>
      <c r="D6" s="299">
        <v>80</v>
      </c>
      <c r="E6" s="222"/>
      <c r="F6" s="224">
        <v>43357</v>
      </c>
      <c r="G6" s="265" t="s">
        <v>149</v>
      </c>
      <c r="H6" s="253">
        <v>5000</v>
      </c>
      <c r="I6" s="222"/>
      <c r="J6" s="1"/>
      <c r="K6" s="1"/>
      <c r="L6" s="1"/>
      <c r="M6" s="1"/>
    </row>
    <row r="7" spans="1:13" ht="15.75">
      <c r="A7" s="222"/>
      <c r="B7" s="296">
        <v>43122</v>
      </c>
      <c r="C7" s="256" t="s">
        <v>99</v>
      </c>
      <c r="D7" s="299">
        <v>25</v>
      </c>
      <c r="E7" s="222"/>
      <c r="F7" s="224">
        <v>43356</v>
      </c>
      <c r="G7" s="265" t="s">
        <v>150</v>
      </c>
      <c r="H7" s="254">
        <v>5000</v>
      </c>
      <c r="I7" s="222"/>
      <c r="J7" s="1"/>
      <c r="K7" s="1"/>
      <c r="L7" s="1"/>
      <c r="M7" s="1"/>
    </row>
    <row r="8" spans="1:13" ht="15.75">
      <c r="A8" s="222"/>
      <c r="B8" s="296">
        <v>43122</v>
      </c>
      <c r="C8" s="256" t="s">
        <v>99</v>
      </c>
      <c r="D8" s="299">
        <v>140</v>
      </c>
      <c r="E8" s="222"/>
      <c r="F8" s="225">
        <v>43351</v>
      </c>
      <c r="G8" s="251" t="s">
        <v>151</v>
      </c>
      <c r="H8" s="254">
        <v>250</v>
      </c>
      <c r="I8" s="222"/>
      <c r="J8" s="1"/>
      <c r="K8" s="1"/>
      <c r="L8" s="1"/>
      <c r="M8" s="1"/>
    </row>
    <row r="9" spans="1:13" ht="16.5" thickBot="1">
      <c r="A9" s="222"/>
      <c r="B9" s="296">
        <v>43126</v>
      </c>
      <c r="C9" s="256" t="s">
        <v>99</v>
      </c>
      <c r="D9" s="299">
        <v>165</v>
      </c>
      <c r="E9" s="222"/>
      <c r="F9" s="319">
        <v>43739</v>
      </c>
      <c r="G9" s="320" t="s">
        <v>152</v>
      </c>
      <c r="H9" s="253">
        <v>2500</v>
      </c>
      <c r="I9" s="222"/>
      <c r="J9" s="1"/>
      <c r="K9" s="1"/>
      <c r="L9" s="1"/>
      <c r="M9" s="1"/>
    </row>
    <row r="10" spans="1:13" ht="15.75">
      <c r="A10" s="222"/>
      <c r="B10" s="296">
        <v>43126</v>
      </c>
      <c r="C10" s="256" t="s">
        <v>99</v>
      </c>
      <c r="D10" s="299">
        <v>41.7</v>
      </c>
      <c r="E10" s="222"/>
      <c r="F10" s="321">
        <v>43749</v>
      </c>
      <c r="G10" s="322" t="s">
        <v>153</v>
      </c>
      <c r="H10" s="313">
        <v>250</v>
      </c>
      <c r="I10" s="222"/>
      <c r="J10" s="1"/>
      <c r="K10" s="1"/>
      <c r="L10" s="1"/>
      <c r="M10" s="1"/>
    </row>
    <row r="11" spans="1:13" ht="15.75">
      <c r="A11" s="222"/>
      <c r="B11" s="296">
        <v>43130</v>
      </c>
      <c r="C11" s="256" t="s">
        <v>99</v>
      </c>
      <c r="D11" s="299">
        <v>100</v>
      </c>
      <c r="E11" s="222"/>
      <c r="F11" s="225">
        <v>43750</v>
      </c>
      <c r="G11" s="244" t="s">
        <v>154</v>
      </c>
      <c r="H11" s="313">
        <v>2500</v>
      </c>
      <c r="I11" s="222"/>
      <c r="J11" s="1"/>
      <c r="K11" s="1"/>
      <c r="L11" s="1"/>
      <c r="M11" s="1"/>
    </row>
    <row r="12" spans="1:13" ht="15.75">
      <c r="A12" s="222"/>
      <c r="B12" s="296">
        <v>43138</v>
      </c>
      <c r="C12" s="256" t="s">
        <v>99</v>
      </c>
      <c r="D12" s="299">
        <v>300</v>
      </c>
      <c r="E12" s="222"/>
      <c r="F12" s="225">
        <v>43754</v>
      </c>
      <c r="G12" s="244" t="s">
        <v>155</v>
      </c>
      <c r="H12" s="313">
        <v>500</v>
      </c>
      <c r="I12" s="222"/>
      <c r="J12" s="1"/>
      <c r="K12" s="1"/>
      <c r="L12" s="1"/>
      <c r="M12" s="1"/>
    </row>
    <row r="13" spans="1:13" ht="15.75">
      <c r="A13" s="222"/>
      <c r="B13" s="296">
        <v>43141</v>
      </c>
      <c r="C13" s="256" t="s">
        <v>99</v>
      </c>
      <c r="D13" s="299">
        <v>7.5</v>
      </c>
      <c r="E13" s="222"/>
      <c r="F13" s="225">
        <v>43761</v>
      </c>
      <c r="G13" s="244" t="s">
        <v>156</v>
      </c>
      <c r="H13" s="313">
        <v>250</v>
      </c>
      <c r="I13" s="222"/>
      <c r="J13" s="1"/>
      <c r="K13" s="1"/>
      <c r="L13" s="1"/>
      <c r="M13" s="1"/>
    </row>
    <row r="14" spans="1:13" ht="15.75">
      <c r="A14" s="222"/>
      <c r="B14" s="296">
        <v>43148</v>
      </c>
      <c r="C14" s="256" t="s">
        <v>99</v>
      </c>
      <c r="D14" s="299">
        <v>50</v>
      </c>
      <c r="E14" s="222"/>
      <c r="F14" s="294">
        <v>43761</v>
      </c>
      <c r="G14" s="323" t="s">
        <v>157</v>
      </c>
      <c r="H14" s="313">
        <v>2000</v>
      </c>
      <c r="I14" s="222"/>
      <c r="J14" s="1"/>
      <c r="K14" s="1"/>
      <c r="L14" s="1"/>
      <c r="M14" s="1"/>
    </row>
    <row r="15" spans="1:13" ht="15.75">
      <c r="A15" s="222"/>
      <c r="B15" s="296">
        <v>43150</v>
      </c>
      <c r="C15" s="256" t="s">
        <v>99</v>
      </c>
      <c r="D15" s="299">
        <v>220</v>
      </c>
      <c r="E15" s="222"/>
      <c r="F15" s="294">
        <v>43762</v>
      </c>
      <c r="G15" s="323" t="s">
        <v>158</v>
      </c>
      <c r="H15" s="313">
        <v>1000</v>
      </c>
      <c r="I15" s="222"/>
      <c r="J15" s="1"/>
      <c r="K15" s="1"/>
      <c r="L15" s="1"/>
      <c r="M15" s="1"/>
    </row>
    <row r="16" spans="1:13" ht="15.75">
      <c r="A16" s="222"/>
      <c r="B16" s="296">
        <v>43150</v>
      </c>
      <c r="C16" s="256" t="s">
        <v>99</v>
      </c>
      <c r="D16" s="299">
        <v>100</v>
      </c>
      <c r="E16" s="222"/>
      <c r="F16" s="294">
        <v>43778</v>
      </c>
      <c r="G16" s="323" t="s">
        <v>159</v>
      </c>
      <c r="H16" s="313">
        <v>500</v>
      </c>
      <c r="I16" s="222"/>
      <c r="J16" s="1"/>
      <c r="K16" s="1"/>
      <c r="L16" s="1"/>
      <c r="M16" s="1"/>
    </row>
    <row r="17" spans="1:13" ht="15.75">
      <c r="A17" s="222"/>
      <c r="B17" s="296">
        <v>43166</v>
      </c>
      <c r="C17" s="256" t="s">
        <v>168</v>
      </c>
      <c r="D17" s="299">
        <v>187.5</v>
      </c>
      <c r="E17" s="222"/>
      <c r="F17" s="294">
        <v>43803</v>
      </c>
      <c r="G17" s="323" t="s">
        <v>160</v>
      </c>
      <c r="H17" s="313">
        <v>1000</v>
      </c>
      <c r="I17" s="222"/>
      <c r="J17" s="1"/>
      <c r="K17" s="1"/>
      <c r="L17" s="1"/>
      <c r="M17" s="1"/>
    </row>
    <row r="18" spans="1:13" ht="15.75">
      <c r="A18" s="222"/>
      <c r="B18" s="296">
        <v>43169</v>
      </c>
      <c r="C18" s="256" t="s">
        <v>99</v>
      </c>
      <c r="D18" s="299">
        <v>7.5</v>
      </c>
      <c r="E18" s="222"/>
      <c r="F18" s="294">
        <v>43809</v>
      </c>
      <c r="G18" s="323" t="s">
        <v>161</v>
      </c>
      <c r="H18" s="313">
        <v>250</v>
      </c>
      <c r="I18" s="222"/>
      <c r="J18" s="1"/>
      <c r="K18" s="1"/>
      <c r="L18" s="1"/>
      <c r="M18" s="1"/>
    </row>
    <row r="19" spans="1:13" ht="15.75">
      <c r="A19" s="222"/>
      <c r="B19" s="296">
        <v>43173</v>
      </c>
      <c r="C19" s="256" t="s">
        <v>99</v>
      </c>
      <c r="D19" s="299">
        <v>12.43</v>
      </c>
      <c r="E19" s="222"/>
      <c r="F19" s="294">
        <v>43810</v>
      </c>
      <c r="G19" s="323" t="s">
        <v>162</v>
      </c>
      <c r="H19" s="313">
        <v>2500</v>
      </c>
      <c r="I19" s="222"/>
      <c r="J19" s="1"/>
      <c r="K19" s="1"/>
      <c r="L19" s="1"/>
      <c r="M19" s="1"/>
    </row>
    <row r="20" spans="1:13" ht="15.75">
      <c r="A20" s="222"/>
      <c r="B20" s="296">
        <v>43180</v>
      </c>
      <c r="C20" s="256" t="s">
        <v>99</v>
      </c>
      <c r="D20" s="300">
        <v>50</v>
      </c>
      <c r="E20" s="222"/>
      <c r="F20" s="294">
        <v>43819</v>
      </c>
      <c r="G20" s="323" t="s">
        <v>163</v>
      </c>
      <c r="H20" s="313">
        <v>1000</v>
      </c>
      <c r="I20" s="222"/>
      <c r="J20" s="1"/>
      <c r="K20" s="1"/>
      <c r="L20" s="1"/>
      <c r="M20" s="1"/>
    </row>
    <row r="21" spans="1:13" ht="15.75">
      <c r="A21" s="222"/>
      <c r="B21" s="297">
        <v>43193</v>
      </c>
      <c r="C21" s="256" t="s">
        <v>99</v>
      </c>
      <c r="D21" s="300">
        <v>20</v>
      </c>
      <c r="E21" s="222"/>
      <c r="F21" s="294">
        <v>43820</v>
      </c>
      <c r="G21" s="323" t="s">
        <v>164</v>
      </c>
      <c r="H21" s="313">
        <v>2000</v>
      </c>
      <c r="I21" s="222"/>
      <c r="J21" s="1"/>
      <c r="K21" s="1"/>
      <c r="L21" s="1"/>
      <c r="M21" s="1"/>
    </row>
    <row r="22" spans="1:13" ht="15.75">
      <c r="A22" s="222"/>
      <c r="B22" s="297">
        <v>43193</v>
      </c>
      <c r="C22" s="256" t="s">
        <v>168</v>
      </c>
      <c r="D22" s="300">
        <v>10</v>
      </c>
      <c r="E22" s="222"/>
      <c r="F22" s="278"/>
      <c r="G22" s="244"/>
      <c r="H22" s="314"/>
      <c r="I22" s="222"/>
      <c r="J22" s="1"/>
      <c r="K22" s="1"/>
      <c r="L22" s="1"/>
      <c r="M22" s="1"/>
    </row>
    <row r="23" spans="1:13" ht="15.75">
      <c r="A23" s="222"/>
      <c r="B23" s="297">
        <v>43200</v>
      </c>
      <c r="C23" s="256" t="s">
        <v>99</v>
      </c>
      <c r="D23" s="300">
        <v>7.5</v>
      </c>
      <c r="E23" s="222"/>
      <c r="F23" s="278"/>
      <c r="G23" s="244"/>
      <c r="H23" s="314"/>
      <c r="I23" s="222"/>
      <c r="J23" s="1"/>
      <c r="K23" s="1"/>
      <c r="L23" s="1"/>
      <c r="M23" s="1"/>
    </row>
    <row r="24" spans="1:13" ht="15.75">
      <c r="A24" s="222"/>
      <c r="B24" s="297">
        <v>43206</v>
      </c>
      <c r="C24" s="256" t="s">
        <v>99</v>
      </c>
      <c r="D24" s="300">
        <v>19.95</v>
      </c>
      <c r="E24" s="222"/>
      <c r="F24" s="294"/>
      <c r="G24" s="323"/>
      <c r="H24" s="313"/>
      <c r="I24" s="222"/>
      <c r="J24" s="1"/>
      <c r="K24" s="1"/>
      <c r="L24" s="1"/>
      <c r="M24" s="1"/>
    </row>
    <row r="25" spans="1:13" ht="15.75">
      <c r="A25" s="222"/>
      <c r="B25" s="297">
        <v>43207</v>
      </c>
      <c r="C25" s="256" t="s">
        <v>99</v>
      </c>
      <c r="D25" s="300">
        <v>5</v>
      </c>
      <c r="E25" s="222"/>
      <c r="F25" s="248"/>
      <c r="G25" s="323"/>
      <c r="H25" s="315"/>
      <c r="I25" s="222"/>
      <c r="J25" s="1"/>
      <c r="K25" s="1"/>
      <c r="L25" s="1"/>
      <c r="M25" s="1"/>
    </row>
    <row r="26" spans="1:13" ht="15.75">
      <c r="A26" s="222"/>
      <c r="B26" s="297">
        <v>43207</v>
      </c>
      <c r="C26" s="256" t="s">
        <v>99</v>
      </c>
      <c r="D26" s="300">
        <v>2.5</v>
      </c>
      <c r="E26" s="222"/>
      <c r="F26" s="248"/>
      <c r="G26" s="323"/>
      <c r="H26" s="315"/>
      <c r="I26" s="222"/>
      <c r="J26" s="1"/>
      <c r="K26" s="1"/>
      <c r="L26" s="1"/>
      <c r="M26" s="1"/>
    </row>
    <row r="27" spans="1:13" ht="15.75">
      <c r="A27" s="222"/>
      <c r="B27" s="297">
        <v>43207</v>
      </c>
      <c r="C27" s="256" t="s">
        <v>99</v>
      </c>
      <c r="D27" s="300">
        <v>5</v>
      </c>
      <c r="E27" s="222"/>
      <c r="F27" s="248"/>
      <c r="G27" s="323"/>
      <c r="H27" s="315"/>
      <c r="I27" s="222"/>
      <c r="J27" s="1"/>
      <c r="K27" s="1"/>
      <c r="L27" s="1"/>
      <c r="M27" s="1"/>
    </row>
    <row r="28" spans="1:13" ht="15.75">
      <c r="A28" s="222"/>
      <c r="B28" s="297">
        <v>43209</v>
      </c>
      <c r="C28" s="256" t="s">
        <v>99</v>
      </c>
      <c r="D28" s="300">
        <v>20</v>
      </c>
      <c r="E28" s="222"/>
      <c r="F28" s="248"/>
      <c r="G28" s="323"/>
      <c r="H28" s="315"/>
      <c r="I28" s="222"/>
      <c r="J28" s="1"/>
      <c r="K28" s="1"/>
      <c r="L28" s="1"/>
      <c r="M28" s="1"/>
    </row>
    <row r="29" spans="1:13" ht="15.75">
      <c r="A29" s="222"/>
      <c r="B29" s="297">
        <v>43214</v>
      </c>
      <c r="C29" s="256" t="s">
        <v>99</v>
      </c>
      <c r="D29" s="300">
        <v>20</v>
      </c>
      <c r="E29" s="222"/>
      <c r="F29" s="248"/>
      <c r="G29" s="323"/>
      <c r="H29" s="315"/>
      <c r="I29" s="222"/>
      <c r="J29" s="1"/>
      <c r="K29" s="1"/>
      <c r="L29" s="1"/>
      <c r="M29" s="1"/>
    </row>
    <row r="30" spans="1:13" ht="15.75">
      <c r="A30" s="222"/>
      <c r="B30" s="297">
        <v>43214</v>
      </c>
      <c r="C30" s="256" t="s">
        <v>99</v>
      </c>
      <c r="D30" s="300">
        <v>206.97</v>
      </c>
      <c r="E30" s="222"/>
      <c r="F30" s="248"/>
      <c r="G30" s="323"/>
      <c r="H30" s="315"/>
      <c r="I30" s="222"/>
      <c r="J30" s="1"/>
      <c r="K30" s="1"/>
      <c r="L30" s="1"/>
      <c r="M30" s="1"/>
    </row>
    <row r="31" spans="1:13" ht="15.75">
      <c r="A31" s="222"/>
      <c r="B31" s="297">
        <v>43214</v>
      </c>
      <c r="C31" s="256" t="s">
        <v>99</v>
      </c>
      <c r="D31" s="300">
        <v>10</v>
      </c>
      <c r="E31" s="222"/>
      <c r="F31" s="248"/>
      <c r="G31" s="323"/>
      <c r="H31" s="315"/>
      <c r="I31" s="222"/>
      <c r="J31" s="1"/>
      <c r="K31" s="1"/>
      <c r="L31" s="1"/>
      <c r="M31" s="1"/>
    </row>
    <row r="32" spans="1:13" ht="15.75">
      <c r="A32" s="222"/>
      <c r="B32" s="297">
        <v>43216</v>
      </c>
      <c r="C32" s="256" t="s">
        <v>98</v>
      </c>
      <c r="D32" s="300">
        <v>4900</v>
      </c>
      <c r="E32" s="222"/>
      <c r="F32" s="248"/>
      <c r="G32" s="323"/>
      <c r="H32" s="315"/>
      <c r="I32" s="222"/>
      <c r="J32" s="1"/>
      <c r="K32" s="1"/>
      <c r="L32" s="1"/>
      <c r="M32" s="1"/>
    </row>
    <row r="33" spans="1:13" ht="15.75">
      <c r="A33" s="222"/>
      <c r="B33" s="297">
        <v>43222</v>
      </c>
      <c r="C33" s="256" t="s">
        <v>168</v>
      </c>
      <c r="D33" s="300">
        <v>29.9</v>
      </c>
      <c r="E33" s="222"/>
      <c r="F33" s="248"/>
      <c r="G33" s="323"/>
      <c r="H33" s="315"/>
      <c r="I33" s="222"/>
      <c r="J33" s="1"/>
      <c r="K33" s="1"/>
      <c r="L33" s="1"/>
      <c r="M33" s="1"/>
    </row>
    <row r="34" spans="1:13" ht="15.75">
      <c r="A34" s="222"/>
      <c r="B34" s="297">
        <v>43227</v>
      </c>
      <c r="C34" s="256" t="s">
        <v>99</v>
      </c>
      <c r="D34" s="300">
        <v>20</v>
      </c>
      <c r="E34" s="222"/>
      <c r="F34" s="248"/>
      <c r="G34" s="323"/>
      <c r="H34" s="315"/>
      <c r="I34" s="222"/>
      <c r="J34" s="1"/>
      <c r="K34" s="1"/>
      <c r="L34" s="1"/>
      <c r="M34" s="1"/>
    </row>
    <row r="35" spans="1:13" ht="15.75">
      <c r="A35" s="222"/>
      <c r="B35" s="297">
        <v>43230</v>
      </c>
      <c r="C35" s="256" t="s">
        <v>99</v>
      </c>
      <c r="D35" s="300">
        <v>7.5</v>
      </c>
      <c r="E35" s="222"/>
      <c r="F35" s="248"/>
      <c r="G35" s="323"/>
      <c r="H35" s="315"/>
      <c r="I35" s="222"/>
      <c r="J35" s="1"/>
      <c r="K35" s="1"/>
      <c r="L35" s="1"/>
      <c r="M35" s="1"/>
    </row>
    <row r="36" spans="1:13" ht="15.75">
      <c r="A36" s="222"/>
      <c r="B36" s="297">
        <v>43234</v>
      </c>
      <c r="C36" s="256" t="s">
        <v>169</v>
      </c>
      <c r="D36" s="300">
        <v>2000</v>
      </c>
      <c r="E36" s="222"/>
      <c r="F36" s="248"/>
      <c r="G36" s="323"/>
      <c r="H36" s="315"/>
      <c r="I36" s="222"/>
      <c r="J36" s="1"/>
      <c r="K36" s="1"/>
      <c r="L36" s="1"/>
      <c r="M36" s="1"/>
    </row>
    <row r="37" spans="1:13" ht="15.75">
      <c r="A37" s="222"/>
      <c r="B37" s="297">
        <v>43237</v>
      </c>
      <c r="C37" s="256" t="s">
        <v>99</v>
      </c>
      <c r="D37" s="300">
        <v>10</v>
      </c>
      <c r="E37" s="222"/>
      <c r="F37" s="248"/>
      <c r="G37" s="323"/>
      <c r="H37" s="315"/>
      <c r="I37" s="222"/>
      <c r="J37" s="1"/>
      <c r="K37" s="1"/>
      <c r="L37" s="1"/>
      <c r="M37" s="1"/>
    </row>
    <row r="38" spans="1:13" ht="15.75">
      <c r="A38" s="222"/>
      <c r="B38" s="297">
        <v>43252</v>
      </c>
      <c r="C38" s="256" t="s">
        <v>168</v>
      </c>
      <c r="D38" s="300">
        <v>10</v>
      </c>
      <c r="E38" s="222"/>
      <c r="F38" s="248"/>
      <c r="G38" s="323"/>
      <c r="H38" s="315"/>
      <c r="I38" s="222"/>
      <c r="J38" s="1"/>
      <c r="K38" s="1"/>
      <c r="L38" s="1"/>
      <c r="M38" s="1"/>
    </row>
    <row r="39" spans="1:13" ht="15.75">
      <c r="A39" s="222"/>
      <c r="B39" s="297">
        <v>43261</v>
      </c>
      <c r="C39" s="256" t="s">
        <v>99</v>
      </c>
      <c r="D39" s="300">
        <v>7.5</v>
      </c>
      <c r="E39" s="222"/>
      <c r="F39" s="248"/>
      <c r="G39" s="323"/>
      <c r="H39" s="315"/>
      <c r="I39" s="222"/>
      <c r="J39" s="1"/>
      <c r="K39" s="1"/>
      <c r="L39" s="1"/>
      <c r="M39" s="1"/>
    </row>
    <row r="40" spans="1:13" ht="15.75">
      <c r="A40" s="222"/>
      <c r="B40" s="297">
        <v>43269</v>
      </c>
      <c r="C40" s="256" t="s">
        <v>167</v>
      </c>
      <c r="D40" s="300">
        <v>243.03</v>
      </c>
      <c r="E40" s="222"/>
      <c r="F40" s="248"/>
      <c r="G40" s="323"/>
      <c r="H40" s="316"/>
      <c r="I40" s="222"/>
      <c r="J40" s="1"/>
      <c r="K40" s="1"/>
      <c r="L40" s="1"/>
      <c r="M40" s="1"/>
    </row>
    <row r="41" spans="1:13" ht="15.75">
      <c r="A41" s="222"/>
      <c r="B41" s="297">
        <v>43270</v>
      </c>
      <c r="C41" s="256" t="s">
        <v>98</v>
      </c>
      <c r="D41" s="300">
        <v>1552</v>
      </c>
      <c r="E41" s="222"/>
      <c r="F41" s="248"/>
      <c r="G41" s="323"/>
      <c r="H41" s="316"/>
      <c r="I41" s="222"/>
      <c r="J41" s="1"/>
      <c r="K41" s="1"/>
      <c r="L41" s="1"/>
      <c r="M41" s="1"/>
    </row>
    <row r="42" spans="1:13" ht="15.75">
      <c r="A42" s="222"/>
      <c r="B42" s="297">
        <v>43291</v>
      </c>
      <c r="C42" s="256" t="s">
        <v>99</v>
      </c>
      <c r="D42" s="300">
        <v>7.5</v>
      </c>
      <c r="E42" s="222"/>
      <c r="F42" s="248"/>
      <c r="G42" s="323"/>
      <c r="H42" s="316"/>
      <c r="I42" s="222"/>
      <c r="J42" s="1"/>
      <c r="K42" s="1"/>
      <c r="L42" s="1"/>
      <c r="M42" s="1"/>
    </row>
    <row r="43" spans="1:13" ht="15.75">
      <c r="A43" s="222"/>
      <c r="B43" s="297">
        <v>43656</v>
      </c>
      <c r="C43" s="256" t="s">
        <v>99</v>
      </c>
      <c r="D43" s="300">
        <f>64.58+45</f>
        <v>109.58</v>
      </c>
      <c r="E43" s="222"/>
      <c r="F43" s="248"/>
      <c r="G43" s="323"/>
      <c r="H43" s="316"/>
      <c r="I43" s="222"/>
      <c r="J43" s="1"/>
      <c r="K43" s="1"/>
      <c r="L43" s="1"/>
      <c r="M43" s="1"/>
    </row>
    <row r="44" spans="1:13" ht="15.75">
      <c r="A44" s="222"/>
      <c r="B44" s="297">
        <v>43322</v>
      </c>
      <c r="C44" s="256" t="s">
        <v>99</v>
      </c>
      <c r="D44" s="300">
        <v>7.5</v>
      </c>
      <c r="E44" s="222"/>
      <c r="F44" s="248"/>
      <c r="G44" s="323"/>
      <c r="H44" s="316"/>
      <c r="I44" s="222"/>
      <c r="J44" s="1"/>
      <c r="K44" s="1"/>
      <c r="L44" s="1"/>
      <c r="M44" s="1"/>
    </row>
    <row r="45" spans="1:13" ht="15.75">
      <c r="A45" s="222"/>
      <c r="B45" s="297">
        <v>43341</v>
      </c>
      <c r="C45" s="256" t="s">
        <v>99</v>
      </c>
      <c r="D45" s="300">
        <v>10</v>
      </c>
      <c r="E45" s="222"/>
      <c r="F45" s="248"/>
      <c r="G45" s="323"/>
      <c r="H45" s="316"/>
      <c r="I45" s="222"/>
      <c r="J45" s="1"/>
      <c r="K45" s="1"/>
      <c r="L45" s="1"/>
      <c r="M45" s="1"/>
    </row>
    <row r="46" spans="1:13" ht="15.75">
      <c r="A46" s="222"/>
      <c r="B46" s="297">
        <v>43353</v>
      </c>
      <c r="C46" s="256" t="s">
        <v>99</v>
      </c>
      <c r="D46" s="300">
        <v>7.5</v>
      </c>
      <c r="E46" s="222"/>
      <c r="F46" s="248"/>
      <c r="G46" s="323"/>
      <c r="H46" s="316"/>
      <c r="I46" s="222"/>
      <c r="J46" s="1"/>
      <c r="K46" s="1"/>
      <c r="L46" s="1"/>
      <c r="M46" s="1"/>
    </row>
    <row r="47" spans="1:13" ht="15.75">
      <c r="A47" s="222"/>
      <c r="B47" s="297">
        <v>43354</v>
      </c>
      <c r="C47" s="256" t="s">
        <v>99</v>
      </c>
      <c r="D47" s="300">
        <v>10</v>
      </c>
      <c r="E47" s="222"/>
      <c r="F47" s="248"/>
      <c r="G47" s="323"/>
      <c r="H47" s="316"/>
      <c r="I47" s="222"/>
      <c r="J47" s="1"/>
      <c r="K47" s="1"/>
      <c r="L47" s="1"/>
      <c r="M47" s="1"/>
    </row>
    <row r="48" spans="1:13" ht="15.75">
      <c r="A48" s="222"/>
      <c r="B48" s="297">
        <v>43360</v>
      </c>
      <c r="C48" s="256" t="s">
        <v>99</v>
      </c>
      <c r="D48" s="300">
        <v>50</v>
      </c>
      <c r="E48" s="222"/>
      <c r="F48" s="248"/>
      <c r="G48" s="323"/>
      <c r="H48" s="316"/>
      <c r="I48" s="222"/>
      <c r="J48" s="1"/>
      <c r="K48" s="1"/>
      <c r="L48" s="1"/>
      <c r="M48" s="1"/>
    </row>
    <row r="49" spans="1:13" ht="15.75">
      <c r="A49" s="222"/>
      <c r="B49" s="297">
        <v>43361</v>
      </c>
      <c r="C49" s="256" t="s">
        <v>99</v>
      </c>
      <c r="D49" s="300">
        <v>101.21</v>
      </c>
      <c r="E49" s="222"/>
      <c r="F49" s="248"/>
      <c r="G49" s="323"/>
      <c r="H49" s="316"/>
      <c r="I49" s="222"/>
      <c r="J49" s="1"/>
      <c r="K49" s="1"/>
      <c r="L49" s="1"/>
      <c r="M49" s="1"/>
    </row>
    <row r="50" spans="1:13" ht="15.75">
      <c r="A50" s="222"/>
      <c r="B50" s="297">
        <v>43361</v>
      </c>
      <c r="C50" s="256" t="s">
        <v>99</v>
      </c>
      <c r="D50" s="300">
        <v>275</v>
      </c>
      <c r="E50" s="222"/>
      <c r="F50" s="248"/>
      <c r="G50" s="323"/>
      <c r="H50" s="316"/>
      <c r="I50" s="222"/>
      <c r="J50" s="1"/>
      <c r="K50" s="1"/>
      <c r="L50" s="1"/>
      <c r="M50" s="1"/>
    </row>
    <row r="51" spans="1:13" ht="15.75">
      <c r="A51" s="222"/>
      <c r="B51" s="297">
        <v>43366</v>
      </c>
      <c r="C51" s="256" t="s">
        <v>99</v>
      </c>
      <c r="D51" s="300">
        <v>150</v>
      </c>
      <c r="E51" s="222"/>
      <c r="F51" s="248"/>
      <c r="G51" s="323"/>
      <c r="H51" s="316"/>
      <c r="I51" s="222"/>
      <c r="J51" s="1"/>
      <c r="K51" s="1"/>
      <c r="L51" s="1"/>
      <c r="M51" s="1"/>
    </row>
    <row r="52" spans="1:13" ht="15.75">
      <c r="A52" s="222"/>
      <c r="B52" s="297">
        <v>43375</v>
      </c>
      <c r="C52" s="256" t="s">
        <v>99</v>
      </c>
      <c r="D52" s="300">
        <v>5</v>
      </c>
      <c r="E52" s="222"/>
      <c r="F52" s="248"/>
      <c r="G52" s="323"/>
      <c r="H52" s="316"/>
      <c r="I52" s="222"/>
      <c r="J52" s="1"/>
      <c r="K52" s="1"/>
      <c r="L52" s="1"/>
      <c r="M52" s="1"/>
    </row>
    <row r="53" spans="1:13" ht="15.75">
      <c r="A53" s="222"/>
      <c r="B53" s="225">
        <v>43748</v>
      </c>
      <c r="C53" s="256" t="s">
        <v>99</v>
      </c>
      <c r="D53" s="259">
        <v>7.5</v>
      </c>
      <c r="E53" s="222"/>
      <c r="F53" s="248"/>
      <c r="G53" s="323"/>
      <c r="H53" s="316"/>
      <c r="I53" s="222"/>
      <c r="J53" s="1"/>
      <c r="K53" s="1"/>
      <c r="L53" s="1"/>
      <c r="M53" s="1"/>
    </row>
    <row r="54" spans="1:13" ht="15.75">
      <c r="A54" s="222"/>
      <c r="B54" s="225">
        <v>43761</v>
      </c>
      <c r="C54" s="256" t="s">
        <v>166</v>
      </c>
      <c r="D54" s="259">
        <v>183.2</v>
      </c>
      <c r="E54" s="222"/>
      <c r="F54" s="248"/>
      <c r="G54" s="323"/>
      <c r="H54" s="316"/>
      <c r="I54" s="222"/>
      <c r="J54" s="1"/>
      <c r="K54" s="1"/>
      <c r="L54" s="1"/>
      <c r="M54" s="1"/>
    </row>
    <row r="55" spans="1:13" ht="15.75">
      <c r="A55" s="222"/>
      <c r="B55" s="297">
        <v>43402</v>
      </c>
      <c r="C55" s="256" t="s">
        <v>99</v>
      </c>
      <c r="D55" s="301">
        <v>20</v>
      </c>
      <c r="E55" s="222"/>
      <c r="F55" s="248"/>
      <c r="G55" s="323"/>
      <c r="H55" s="316"/>
      <c r="I55" s="222"/>
      <c r="J55" s="1"/>
      <c r="K55" s="1"/>
      <c r="L55" s="1"/>
      <c r="M55" s="1"/>
    </row>
    <row r="56" spans="1:13" ht="15.75">
      <c r="A56" s="222"/>
      <c r="B56" s="297">
        <v>43402</v>
      </c>
      <c r="C56" s="256" t="s">
        <v>99</v>
      </c>
      <c r="D56" s="301">
        <v>10</v>
      </c>
      <c r="E56" s="222"/>
      <c r="F56" s="248"/>
      <c r="G56" s="323"/>
      <c r="H56" s="316"/>
      <c r="I56" s="222"/>
      <c r="J56" s="1"/>
      <c r="K56" s="1"/>
      <c r="L56" s="1"/>
      <c r="M56" s="1"/>
    </row>
    <row r="57" spans="1:13" ht="15.75">
      <c r="A57" s="222"/>
      <c r="B57" s="297">
        <v>43403</v>
      </c>
      <c r="C57" s="256" t="s">
        <v>99</v>
      </c>
      <c r="D57" s="301">
        <v>1</v>
      </c>
      <c r="E57" s="222"/>
      <c r="F57" s="248"/>
      <c r="G57" s="323"/>
      <c r="H57" s="316"/>
      <c r="I57" s="222"/>
      <c r="J57" s="1"/>
      <c r="K57" s="1"/>
      <c r="L57" s="1"/>
      <c r="M57" s="1"/>
    </row>
    <row r="58" spans="1:13" ht="15.75">
      <c r="A58" s="222"/>
      <c r="B58" s="297">
        <v>43403</v>
      </c>
      <c r="C58" s="256" t="s">
        <v>99</v>
      </c>
      <c r="D58" s="301">
        <v>2</v>
      </c>
      <c r="E58" s="222"/>
      <c r="F58" s="248"/>
      <c r="G58" s="323"/>
      <c r="H58" s="316"/>
      <c r="I58" s="222"/>
      <c r="J58" s="1"/>
      <c r="K58" s="1"/>
      <c r="L58" s="1"/>
      <c r="M58" s="1"/>
    </row>
    <row r="59" spans="1:13" ht="15.75">
      <c r="A59" s="222"/>
      <c r="B59" s="297">
        <v>43403</v>
      </c>
      <c r="C59" s="256" t="s">
        <v>99</v>
      </c>
      <c r="D59" s="301">
        <v>5</v>
      </c>
      <c r="E59" s="222"/>
      <c r="F59" s="248"/>
      <c r="G59" s="323"/>
      <c r="H59" s="316"/>
      <c r="I59" s="222"/>
      <c r="J59" s="1"/>
      <c r="K59" s="1"/>
      <c r="L59" s="1"/>
      <c r="M59" s="1"/>
    </row>
    <row r="60" spans="1:13" ht="15.75">
      <c r="A60" s="222"/>
      <c r="B60" s="297">
        <v>43403</v>
      </c>
      <c r="C60" s="256" t="s">
        <v>99</v>
      </c>
      <c r="D60" s="301">
        <v>20</v>
      </c>
      <c r="E60" s="222"/>
      <c r="F60" s="248"/>
      <c r="G60" s="323"/>
      <c r="H60" s="316"/>
      <c r="I60" s="222"/>
      <c r="J60" s="1"/>
      <c r="K60" s="1"/>
      <c r="L60" s="1"/>
      <c r="M60" s="1"/>
    </row>
    <row r="61" spans="1:13" ht="15.75">
      <c r="A61" s="222"/>
      <c r="B61" s="297">
        <v>43403</v>
      </c>
      <c r="C61" s="256" t="s">
        <v>99</v>
      </c>
      <c r="D61" s="301">
        <v>5</v>
      </c>
      <c r="E61" s="222"/>
      <c r="F61" s="248"/>
      <c r="G61" s="323"/>
      <c r="H61" s="316"/>
      <c r="I61" s="222"/>
      <c r="J61" s="1"/>
      <c r="K61" s="1"/>
      <c r="L61" s="1"/>
      <c r="M61" s="1"/>
    </row>
    <row r="62" spans="1:13" ht="15.75">
      <c r="A62" s="222"/>
      <c r="B62" s="297">
        <v>43403</v>
      </c>
      <c r="C62" s="256" t="s">
        <v>99</v>
      </c>
      <c r="D62" s="301">
        <v>1</v>
      </c>
      <c r="E62" s="222"/>
      <c r="F62" s="248"/>
      <c r="G62" s="323"/>
      <c r="H62" s="316"/>
      <c r="I62" s="222"/>
      <c r="J62" s="1"/>
      <c r="K62" s="1"/>
      <c r="L62" s="1"/>
      <c r="M62" s="1"/>
    </row>
    <row r="63" spans="1:13" ht="15.75">
      <c r="A63" s="222"/>
      <c r="B63" s="297">
        <v>43404</v>
      </c>
      <c r="C63" s="256" t="s">
        <v>99</v>
      </c>
      <c r="D63" s="301">
        <v>20</v>
      </c>
      <c r="E63" s="222"/>
      <c r="F63" s="248"/>
      <c r="G63" s="323"/>
      <c r="H63" s="316"/>
      <c r="I63" s="222"/>
      <c r="J63" s="1"/>
      <c r="K63" s="1"/>
      <c r="L63" s="1"/>
      <c r="M63" s="1"/>
    </row>
    <row r="64" spans="1:13" ht="15.75">
      <c r="A64" s="222"/>
      <c r="B64" s="297">
        <v>43405</v>
      </c>
      <c r="C64" s="256" t="s">
        <v>99</v>
      </c>
      <c r="D64" s="301">
        <v>5</v>
      </c>
      <c r="E64" s="222"/>
      <c r="F64" s="248"/>
      <c r="G64" s="323"/>
      <c r="H64" s="316"/>
      <c r="I64" s="222"/>
      <c r="J64" s="1"/>
      <c r="K64" s="1"/>
      <c r="L64" s="1"/>
      <c r="M64" s="1"/>
    </row>
    <row r="65" spans="1:13" ht="15.75">
      <c r="A65" s="222"/>
      <c r="B65" s="297">
        <v>43414</v>
      </c>
      <c r="C65" s="256" t="s">
        <v>99</v>
      </c>
      <c r="D65" s="301">
        <v>7.5</v>
      </c>
      <c r="E65" s="222"/>
      <c r="F65" s="248"/>
      <c r="G65" s="323"/>
      <c r="H65" s="316"/>
      <c r="I65" s="222"/>
      <c r="J65" s="1"/>
      <c r="K65" s="1"/>
      <c r="L65" s="1"/>
      <c r="M65" s="1"/>
    </row>
    <row r="66" spans="1:13" ht="15.75">
      <c r="A66" s="222"/>
      <c r="B66" s="297">
        <v>43796</v>
      </c>
      <c r="C66" s="256" t="s">
        <v>165</v>
      </c>
      <c r="D66" s="301">
        <v>190</v>
      </c>
      <c r="E66" s="222"/>
      <c r="F66" s="248"/>
      <c r="G66" s="323"/>
      <c r="H66" s="316"/>
      <c r="I66" s="222"/>
      <c r="J66" s="1"/>
      <c r="K66" s="1"/>
      <c r="L66" s="1"/>
      <c r="M66" s="1"/>
    </row>
    <row r="67" spans="1:13" ht="15.75">
      <c r="A67" s="222"/>
      <c r="B67" s="297">
        <v>43809</v>
      </c>
      <c r="C67" s="256" t="s">
        <v>99</v>
      </c>
      <c r="D67" s="301">
        <v>7.5</v>
      </c>
      <c r="E67" s="222"/>
      <c r="F67" s="248"/>
      <c r="G67" s="323"/>
      <c r="H67" s="316"/>
      <c r="I67" s="222"/>
      <c r="J67" s="1"/>
      <c r="K67" s="1"/>
      <c r="L67" s="1"/>
      <c r="M67" s="1"/>
    </row>
    <row r="68" spans="1:13" ht="15.75">
      <c r="A68" s="222"/>
      <c r="B68" s="297">
        <v>43811</v>
      </c>
      <c r="C68" s="256" t="s">
        <v>99</v>
      </c>
      <c r="D68" s="301">
        <v>800</v>
      </c>
      <c r="E68" s="222"/>
      <c r="F68" s="248"/>
      <c r="G68" s="323"/>
      <c r="H68" s="316"/>
      <c r="I68" s="222"/>
      <c r="J68" s="1"/>
      <c r="K68" s="1"/>
      <c r="L68" s="1"/>
      <c r="M68" s="1"/>
    </row>
    <row r="69" spans="1:13" ht="15.75">
      <c r="A69" s="222"/>
      <c r="B69" s="297">
        <v>43830</v>
      </c>
      <c r="C69" s="256" t="s">
        <v>99</v>
      </c>
      <c r="D69" s="301">
        <v>100</v>
      </c>
      <c r="E69" s="222"/>
      <c r="F69" s="248"/>
      <c r="G69" s="323"/>
      <c r="H69" s="316"/>
      <c r="I69" s="222"/>
      <c r="J69" s="1"/>
      <c r="K69" s="1"/>
      <c r="L69" s="1"/>
      <c r="M69" s="1"/>
    </row>
    <row r="70" spans="1:13" ht="15.75">
      <c r="A70" s="222"/>
      <c r="B70" s="245"/>
      <c r="C70" s="256"/>
      <c r="D70" s="260"/>
      <c r="E70" s="222"/>
      <c r="F70" s="248"/>
      <c r="G70" s="323"/>
      <c r="H70" s="316"/>
      <c r="I70" s="222"/>
      <c r="J70" s="1"/>
      <c r="K70" s="1"/>
      <c r="L70" s="1"/>
      <c r="M70" s="1"/>
    </row>
    <row r="71" spans="1:13" ht="15.75">
      <c r="A71" s="222"/>
      <c r="B71" s="245" t="s">
        <v>213</v>
      </c>
      <c r="C71" s="256" t="s">
        <v>214</v>
      </c>
      <c r="D71" s="311">
        <v>0.11</v>
      </c>
      <c r="E71" s="222"/>
      <c r="F71" s="248"/>
      <c r="G71" s="323"/>
      <c r="H71" s="316"/>
      <c r="I71" s="222"/>
      <c r="J71" s="1"/>
      <c r="K71" s="1"/>
      <c r="L71" s="1"/>
      <c r="M71" s="1"/>
    </row>
    <row r="72" spans="1:13" ht="15.75">
      <c r="A72" s="222"/>
      <c r="B72" s="245"/>
      <c r="C72" s="256"/>
      <c r="D72" s="260"/>
      <c r="E72" s="222"/>
      <c r="F72" s="248"/>
      <c r="G72" s="323"/>
      <c r="H72" s="316"/>
      <c r="I72" s="222"/>
      <c r="J72" s="1"/>
      <c r="K72" s="1"/>
      <c r="L72" s="1"/>
      <c r="M72" s="1"/>
    </row>
    <row r="73" spans="1:13" ht="15.75">
      <c r="A73" s="222"/>
      <c r="B73" s="245"/>
      <c r="C73" s="256"/>
      <c r="D73" s="260"/>
      <c r="E73" s="222"/>
      <c r="F73" s="248"/>
      <c r="G73" s="323"/>
      <c r="H73" s="316"/>
      <c r="I73" s="222"/>
      <c r="J73" s="1"/>
      <c r="K73" s="1"/>
      <c r="L73" s="1"/>
      <c r="M73" s="1"/>
    </row>
    <row r="74" spans="1:13" ht="15.75">
      <c r="A74" s="222"/>
      <c r="B74" s="245"/>
      <c r="C74" s="256"/>
      <c r="D74" s="260"/>
      <c r="E74" s="222"/>
      <c r="F74" s="248"/>
      <c r="G74" s="323"/>
      <c r="H74" s="316"/>
      <c r="I74" s="222"/>
      <c r="J74" s="1"/>
      <c r="K74" s="1"/>
      <c r="L74" s="1"/>
      <c r="M74" s="1"/>
    </row>
    <row r="75" spans="1:13" ht="15.75">
      <c r="A75" s="222"/>
      <c r="B75" s="245"/>
      <c r="C75" s="256"/>
      <c r="D75" s="260"/>
      <c r="E75" s="222"/>
      <c r="F75" s="248"/>
      <c r="G75" s="323"/>
      <c r="H75" s="316"/>
      <c r="I75" s="222"/>
      <c r="J75" s="1"/>
      <c r="K75" s="1"/>
      <c r="L75" s="1"/>
      <c r="M75" s="1"/>
    </row>
    <row r="76" spans="1:13" ht="15.75">
      <c r="A76" s="222"/>
      <c r="B76" s="246"/>
      <c r="C76" s="257"/>
      <c r="D76" s="261"/>
      <c r="E76" s="222"/>
      <c r="F76" s="249"/>
      <c r="G76" s="324"/>
      <c r="H76" s="317"/>
      <c r="I76" s="222"/>
      <c r="J76" s="1"/>
      <c r="K76" s="1"/>
      <c r="L76" s="1"/>
      <c r="M76" s="1"/>
    </row>
    <row r="77" spans="1:13" ht="15.75">
      <c r="A77" s="222"/>
      <c r="B77" s="246"/>
      <c r="C77" s="257"/>
      <c r="D77" s="261"/>
      <c r="E77" s="222"/>
      <c r="F77" s="249"/>
      <c r="G77" s="324"/>
      <c r="H77" s="317"/>
      <c r="I77" s="222"/>
      <c r="J77" s="1"/>
      <c r="K77" s="1"/>
      <c r="L77" s="1"/>
      <c r="M77" s="1"/>
    </row>
    <row r="78" spans="1:13" ht="15.75">
      <c r="A78" s="222"/>
      <c r="B78" s="246"/>
      <c r="C78" s="257"/>
      <c r="D78" s="261"/>
      <c r="E78" s="222"/>
      <c r="F78" s="248"/>
      <c r="G78" s="323"/>
      <c r="H78" s="316"/>
      <c r="I78" s="222"/>
      <c r="J78" s="1"/>
      <c r="K78" s="1"/>
      <c r="L78" s="1"/>
      <c r="M78" s="1"/>
    </row>
    <row r="79" spans="1:13" ht="15.75">
      <c r="A79" s="222"/>
      <c r="B79" s="246"/>
      <c r="C79" s="257"/>
      <c r="D79" s="261"/>
      <c r="E79" s="222"/>
      <c r="F79" s="248"/>
      <c r="G79" s="323"/>
      <c r="H79" s="316"/>
      <c r="I79" s="222"/>
      <c r="J79" s="1"/>
      <c r="K79" s="1"/>
      <c r="L79" s="1"/>
      <c r="M79" s="1"/>
    </row>
    <row r="80" spans="1:13" ht="15.75">
      <c r="A80" s="222"/>
      <c r="B80" s="246"/>
      <c r="C80" s="257"/>
      <c r="D80" s="261"/>
      <c r="E80" s="222"/>
      <c r="F80" s="248"/>
      <c r="G80" s="323"/>
      <c r="H80" s="316"/>
      <c r="I80" s="222"/>
      <c r="J80" s="1"/>
      <c r="K80" s="1"/>
      <c r="L80" s="1"/>
      <c r="M80" s="1"/>
    </row>
    <row r="81" spans="1:13" ht="15.75">
      <c r="A81" s="222"/>
      <c r="B81" s="246"/>
      <c r="C81" s="257"/>
      <c r="D81" s="261"/>
      <c r="E81" s="222"/>
      <c r="F81" s="248"/>
      <c r="G81" s="323"/>
      <c r="H81" s="316"/>
      <c r="I81" s="222"/>
      <c r="J81" s="1"/>
      <c r="K81" s="1"/>
      <c r="L81" s="1"/>
      <c r="M81" s="1"/>
    </row>
    <row r="82" spans="1:13" ht="16.5" thickBot="1">
      <c r="A82" s="222"/>
      <c r="B82" s="247"/>
      <c r="C82" s="258"/>
      <c r="D82" s="262"/>
      <c r="E82" s="222"/>
      <c r="F82" s="250"/>
      <c r="G82" s="325"/>
      <c r="H82" s="318"/>
      <c r="I82" s="222"/>
      <c r="J82" s="1"/>
      <c r="K82" s="1"/>
      <c r="L82" s="1"/>
      <c r="M82" s="1"/>
    </row>
    <row r="83" spans="1:13" ht="16.5" thickBot="1">
      <c r="A83" s="222"/>
      <c r="B83" s="222"/>
      <c r="C83" s="222"/>
      <c r="D83" s="226"/>
      <c r="E83" s="222"/>
      <c r="F83" s="222"/>
      <c r="G83" s="227"/>
      <c r="H83" s="228"/>
      <c r="I83" s="222"/>
      <c r="J83" s="1"/>
      <c r="K83" s="1"/>
      <c r="L83" s="1"/>
      <c r="M83" s="1"/>
    </row>
    <row r="84" spans="1:13" ht="16.5" thickBot="1">
      <c r="A84" s="28" t="s">
        <v>78</v>
      </c>
      <c r="B84" s="29"/>
      <c r="C84" s="29"/>
      <c r="D84" s="240">
        <f>SUM(D4:D81)</f>
        <v>12739.080000000002</v>
      </c>
      <c r="E84" s="229"/>
      <c r="F84" s="30" t="s">
        <v>24</v>
      </c>
      <c r="G84" s="31"/>
      <c r="H84" s="241">
        <f>SUM(H4:H21)</f>
        <v>36500</v>
      </c>
      <c r="I84" s="222"/>
      <c r="J84" s="1"/>
      <c r="K84" s="1"/>
      <c r="L84" s="1"/>
      <c r="M84" s="1"/>
    </row>
    <row r="85" spans="1:16" ht="16.5" thickBot="1">
      <c r="A85" s="222"/>
      <c r="B85" s="222"/>
      <c r="C85" s="222"/>
      <c r="D85" s="230"/>
      <c r="E85" s="222"/>
      <c r="F85" s="222"/>
      <c r="G85" s="222"/>
      <c r="H85" s="222"/>
      <c r="I85" s="222"/>
      <c r="J85" s="1"/>
      <c r="K85" s="1"/>
      <c r="L85" s="1"/>
      <c r="M85" s="1"/>
      <c r="N85" s="1"/>
      <c r="O85" s="1"/>
      <c r="P85" s="1"/>
    </row>
    <row r="86" spans="1:16" ht="16.5" thickBot="1">
      <c r="A86" s="12" t="s">
        <v>25</v>
      </c>
      <c r="B86" s="231"/>
      <c r="C86" s="231"/>
      <c r="D86" s="242">
        <f>D84+H84</f>
        <v>49239.08</v>
      </c>
      <c r="E86" s="222"/>
      <c r="F86" s="222"/>
      <c r="G86" s="222"/>
      <c r="H86" s="222"/>
      <c r="I86" s="222"/>
      <c r="J86" s="1"/>
      <c r="K86" s="1"/>
      <c r="L86" s="1"/>
      <c r="M86" s="1"/>
      <c r="N86" s="1"/>
      <c r="O86" s="1"/>
      <c r="P86" s="1"/>
    </row>
    <row r="87" spans="1:16" ht="15.75">
      <c r="A87" s="222"/>
      <c r="B87" s="222"/>
      <c r="C87" s="222"/>
      <c r="D87" s="222"/>
      <c r="E87" s="222"/>
      <c r="F87" s="222"/>
      <c r="G87" s="222"/>
      <c r="H87" s="222"/>
      <c r="I87" s="222"/>
      <c r="J87" s="1"/>
      <c r="K87" s="1"/>
      <c r="L87" s="1"/>
      <c r="M87" s="1"/>
      <c r="N87" s="1"/>
      <c r="O87" s="1"/>
      <c r="P87" s="1"/>
    </row>
    <row r="88" spans="1:16" ht="15.75">
      <c r="A88" s="222"/>
      <c r="B88" s="222"/>
      <c r="C88" s="222"/>
      <c r="D88" s="222"/>
      <c r="E88" s="222"/>
      <c r="F88" s="222"/>
      <c r="G88" s="222"/>
      <c r="H88" s="222"/>
      <c r="I88" s="222"/>
      <c r="J88" s="1"/>
      <c r="K88" s="1"/>
      <c r="L88" s="1"/>
      <c r="M88" s="1"/>
      <c r="N88" s="1"/>
      <c r="O88" s="1"/>
      <c r="P88" s="1"/>
    </row>
    <row r="89" spans="1:16" ht="15.75">
      <c r="A89" s="222"/>
      <c r="B89" s="222"/>
      <c r="C89" s="222"/>
      <c r="D89" s="222"/>
      <c r="E89" s="222"/>
      <c r="F89" s="222"/>
      <c r="G89" s="222"/>
      <c r="H89" s="222"/>
      <c r="I89" s="222"/>
      <c r="J89" s="1"/>
      <c r="K89" s="1"/>
      <c r="L89" s="1"/>
      <c r="M89" s="1"/>
      <c r="N89" s="1"/>
      <c r="O89" s="1"/>
      <c r="P89" s="1"/>
    </row>
    <row r="90" spans="1:16" ht="15.75">
      <c r="A90" s="222"/>
      <c r="B90" s="222"/>
      <c r="C90" s="222"/>
      <c r="D90" s="222"/>
      <c r="E90" s="222"/>
      <c r="F90" s="222"/>
      <c r="G90" s="222"/>
      <c r="H90" s="222"/>
      <c r="I90" s="222"/>
      <c r="J90" s="1"/>
      <c r="K90" s="1"/>
      <c r="L90" s="1"/>
      <c r="M90" s="1"/>
      <c r="N90" s="1"/>
      <c r="O90" s="1"/>
      <c r="P90" s="1"/>
    </row>
    <row r="91" spans="1:16" ht="15.75">
      <c r="A91" s="222"/>
      <c r="B91" s="222"/>
      <c r="C91" s="222"/>
      <c r="D91" s="222"/>
      <c r="E91" s="222"/>
      <c r="F91" s="222"/>
      <c r="G91" s="222"/>
      <c r="H91" s="302"/>
      <c r="I91" s="222"/>
      <c r="J91" s="1"/>
      <c r="K91" s="1"/>
      <c r="L91" s="1"/>
      <c r="M91" s="1"/>
      <c r="N91" s="1"/>
      <c r="O91" s="1"/>
      <c r="P91" s="1"/>
    </row>
    <row r="92" spans="1:16" ht="15.75">
      <c r="A92" s="222"/>
      <c r="B92" s="222"/>
      <c r="C92" s="222"/>
      <c r="D92" s="222"/>
      <c r="E92" s="222"/>
      <c r="F92" s="222"/>
      <c r="G92" s="222"/>
      <c r="H92" s="222"/>
      <c r="I92" s="222"/>
      <c r="J92" s="1"/>
      <c r="K92" s="1"/>
      <c r="L92" s="1"/>
      <c r="M92" s="1"/>
      <c r="N92" s="1"/>
      <c r="O92" s="1"/>
      <c r="P92" s="1"/>
    </row>
    <row r="93" spans="1:16" ht="15.75">
      <c r="A93" s="222"/>
      <c r="B93" s="222"/>
      <c r="C93" s="222"/>
      <c r="D93" s="222"/>
      <c r="E93" s="222"/>
      <c r="F93" s="222"/>
      <c r="G93" s="222"/>
      <c r="H93" s="222"/>
      <c r="I93" s="222"/>
      <c r="J93" s="1"/>
      <c r="K93" s="1"/>
      <c r="L93" s="1"/>
      <c r="M93" s="1"/>
      <c r="N93" s="1"/>
      <c r="O93" s="1"/>
      <c r="P93" s="1"/>
    </row>
    <row r="94" spans="1:16" ht="15.75">
      <c r="A94" s="222"/>
      <c r="B94" s="222"/>
      <c r="C94" s="222"/>
      <c r="D94" s="222"/>
      <c r="E94" s="222"/>
      <c r="F94" s="222"/>
      <c r="G94" s="222"/>
      <c r="H94" s="222"/>
      <c r="I94" s="222"/>
      <c r="J94" s="1"/>
      <c r="K94" s="1"/>
      <c r="L94" s="1"/>
      <c r="M94" s="1"/>
      <c r="N94" s="1"/>
      <c r="O94" s="1"/>
      <c r="P94" s="1"/>
    </row>
    <row r="95" spans="1:16" ht="15.75">
      <c r="A95" s="222"/>
      <c r="B95" s="222"/>
      <c r="C95" s="222"/>
      <c r="D95" s="222"/>
      <c r="E95" s="222"/>
      <c r="F95" s="222"/>
      <c r="G95" s="222"/>
      <c r="H95" s="222"/>
      <c r="I95" s="222"/>
      <c r="J95" s="1"/>
      <c r="K95" s="1"/>
      <c r="L95" s="1"/>
      <c r="M95" s="1"/>
      <c r="N95" s="1"/>
      <c r="O95" s="1"/>
      <c r="P95" s="1"/>
    </row>
    <row r="96" spans="1:16" ht="15.75">
      <c r="A96" s="222"/>
      <c r="B96" s="222"/>
      <c r="C96" s="222"/>
      <c r="D96" s="222"/>
      <c r="E96" s="222"/>
      <c r="F96" s="222"/>
      <c r="G96" s="222"/>
      <c r="H96" s="222"/>
      <c r="I96" s="222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5:16" ht="15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21" spans="9:11" ht="15.75">
      <c r="I121" s="10"/>
      <c r="J121" s="10"/>
      <c r="K121" s="11"/>
    </row>
    <row r="185" ht="3" customHeight="1"/>
    <row r="197" ht="15" customHeight="1"/>
    <row r="200" ht="15" customHeight="1"/>
    <row r="202" ht="30" customHeight="1"/>
    <row r="205" ht="51" customHeight="1"/>
  </sheetData>
  <sheetProtection/>
  <printOptions/>
  <pageMargins left="0.7500000000000001" right="0.16" top="1" bottom="1" header="0.5" footer="0.5"/>
  <pageSetup fitToHeight="2" fitToWidth="1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5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M22" sqref="M22"/>
    </sheetView>
  </sheetViews>
  <sheetFormatPr defaultColWidth="11.00390625" defaultRowHeight="15.75"/>
  <cols>
    <col min="1" max="1" width="5.00390625" style="0" customWidth="1"/>
    <col min="2" max="2" width="17.25390625" style="0" bestFit="1" customWidth="1"/>
    <col min="3" max="3" width="11.00390625" style="0" customWidth="1"/>
    <col min="4" max="4" width="26.25390625" style="0" bestFit="1" customWidth="1"/>
    <col min="5" max="5" width="12.50390625" style="0" bestFit="1" customWidth="1"/>
  </cols>
  <sheetData>
    <row r="1" spans="2:5" ht="26.25">
      <c r="B1" s="380" t="s">
        <v>201</v>
      </c>
      <c r="C1" s="380"/>
      <c r="D1" s="380"/>
      <c r="E1" s="380"/>
    </row>
    <row r="2" ht="6" customHeight="1" thickBot="1"/>
    <row r="3" spans="2:5" ht="16.5" thickBot="1">
      <c r="B3" s="305" t="s">
        <v>113</v>
      </c>
      <c r="C3" s="306" t="s">
        <v>26</v>
      </c>
      <c r="D3" s="307" t="s">
        <v>34</v>
      </c>
      <c r="E3" s="308" t="s">
        <v>144</v>
      </c>
    </row>
    <row r="4" spans="2:5" ht="15.75">
      <c r="B4" s="309">
        <v>2018</v>
      </c>
      <c r="C4" s="129" t="s">
        <v>101</v>
      </c>
      <c r="D4" s="109" t="s">
        <v>73</v>
      </c>
      <c r="E4" s="270">
        <v>15.23</v>
      </c>
    </row>
    <row r="5" spans="2:7" ht="15.75">
      <c r="B5" s="304">
        <v>2018</v>
      </c>
      <c r="C5" s="129" t="s">
        <v>64</v>
      </c>
      <c r="D5" s="95" t="s">
        <v>74</v>
      </c>
      <c r="E5" s="271">
        <v>128.91</v>
      </c>
      <c r="F5" s="59"/>
      <c r="G5" s="135"/>
    </row>
    <row r="6" spans="2:5" ht="15.75">
      <c r="B6" s="304">
        <v>2018</v>
      </c>
      <c r="C6" s="129" t="s">
        <v>102</v>
      </c>
      <c r="D6" s="136" t="s">
        <v>133</v>
      </c>
      <c r="E6" s="271"/>
    </row>
    <row r="7" spans="2:5" ht="15.75">
      <c r="B7" s="304">
        <v>2018</v>
      </c>
      <c r="C7" s="129" t="s">
        <v>65</v>
      </c>
      <c r="D7" s="95" t="s">
        <v>125</v>
      </c>
      <c r="E7" s="271">
        <v>1118.62</v>
      </c>
    </row>
    <row r="8" spans="2:5" ht="15.75">
      <c r="B8" s="304">
        <v>2018</v>
      </c>
      <c r="C8" s="129" t="s">
        <v>66</v>
      </c>
      <c r="D8" s="95" t="s">
        <v>126</v>
      </c>
      <c r="E8" s="271">
        <v>100</v>
      </c>
    </row>
    <row r="9" spans="2:5" ht="15.75">
      <c r="B9" s="304">
        <v>2018</v>
      </c>
      <c r="C9" s="129" t="s">
        <v>103</v>
      </c>
      <c r="D9" s="95" t="s">
        <v>127</v>
      </c>
      <c r="E9" s="271">
        <v>27.36</v>
      </c>
    </row>
    <row r="10" spans="2:5" ht="15.75">
      <c r="B10" s="304">
        <v>2018</v>
      </c>
      <c r="C10" s="129" t="s">
        <v>76</v>
      </c>
      <c r="D10" s="95" t="s">
        <v>128</v>
      </c>
      <c r="E10" s="271"/>
    </row>
    <row r="11" spans="2:5" ht="15.75">
      <c r="B11" s="304">
        <v>2018</v>
      </c>
      <c r="C11" s="129" t="s">
        <v>67</v>
      </c>
      <c r="D11" s="95" t="s">
        <v>68</v>
      </c>
      <c r="E11" s="271"/>
    </row>
    <row r="12" spans="2:5" ht="15.75">
      <c r="B12" s="304">
        <v>2018</v>
      </c>
      <c r="C12" s="129" t="s">
        <v>70</v>
      </c>
      <c r="D12" s="95" t="s">
        <v>129</v>
      </c>
      <c r="E12" s="271">
        <v>319</v>
      </c>
    </row>
    <row r="13" spans="2:5" ht="15.75">
      <c r="B13" s="304">
        <v>2018</v>
      </c>
      <c r="C13" s="129" t="s">
        <v>71</v>
      </c>
      <c r="D13" s="95" t="s">
        <v>130</v>
      </c>
      <c r="E13" s="271">
        <v>167</v>
      </c>
    </row>
    <row r="14" spans="2:5" ht="15.75">
      <c r="B14" s="304">
        <v>2018</v>
      </c>
      <c r="C14" s="129" t="s">
        <v>72</v>
      </c>
      <c r="D14" s="95" t="s">
        <v>131</v>
      </c>
      <c r="E14" s="271"/>
    </row>
    <row r="15" spans="2:5" ht="15.75">
      <c r="B15" s="304">
        <v>2018</v>
      </c>
      <c r="C15" s="129" t="s">
        <v>104</v>
      </c>
      <c r="D15" s="95" t="s">
        <v>132</v>
      </c>
      <c r="E15" s="271"/>
    </row>
    <row r="16" spans="2:5" ht="15.75">
      <c r="B16" s="304">
        <v>2018</v>
      </c>
      <c r="C16" s="129" t="s">
        <v>105</v>
      </c>
      <c r="D16" s="95" t="s">
        <v>75</v>
      </c>
      <c r="E16" s="271"/>
    </row>
    <row r="17" spans="2:5" ht="15.75">
      <c r="B17" s="304">
        <v>2018</v>
      </c>
      <c r="C17" s="129" t="s">
        <v>106</v>
      </c>
      <c r="D17" s="95" t="s">
        <v>134</v>
      </c>
      <c r="E17" s="271"/>
    </row>
    <row r="18" spans="2:5" ht="15.75">
      <c r="B18" s="304">
        <v>2018</v>
      </c>
      <c r="C18" s="129" t="s">
        <v>107</v>
      </c>
      <c r="D18" s="95" t="s">
        <v>135</v>
      </c>
      <c r="E18" s="271"/>
    </row>
    <row r="19" spans="2:5" ht="15.75">
      <c r="B19" s="304">
        <v>2018</v>
      </c>
      <c r="C19" s="129" t="s">
        <v>108</v>
      </c>
      <c r="D19" s="95" t="s">
        <v>229</v>
      </c>
      <c r="E19" s="271">
        <f>8986.5+7454.04</f>
        <v>16440.54</v>
      </c>
    </row>
    <row r="20" spans="2:5" ht="15.75">
      <c r="B20" s="304">
        <v>2018</v>
      </c>
      <c r="C20" s="129" t="s">
        <v>109</v>
      </c>
      <c r="D20" s="95" t="s">
        <v>69</v>
      </c>
      <c r="E20" s="271"/>
    </row>
    <row r="21" spans="2:5" ht="15.75">
      <c r="B21" s="304">
        <v>2018</v>
      </c>
      <c r="C21" s="129" t="s">
        <v>110</v>
      </c>
      <c r="D21" s="95" t="s">
        <v>135</v>
      </c>
      <c r="E21" s="271"/>
    </row>
    <row r="22" spans="2:5" ht="15.75">
      <c r="B22" s="304">
        <v>2018</v>
      </c>
      <c r="C22" s="129" t="s">
        <v>111</v>
      </c>
      <c r="D22" s="95" t="s">
        <v>137</v>
      </c>
      <c r="E22" s="271"/>
    </row>
    <row r="23" spans="2:5" ht="15.75">
      <c r="B23" s="304">
        <v>2018</v>
      </c>
      <c r="C23" s="129" t="s">
        <v>112</v>
      </c>
      <c r="D23" s="95" t="s">
        <v>138</v>
      </c>
      <c r="E23" s="271"/>
    </row>
    <row r="24" spans="2:5" ht="15.75">
      <c r="B24" s="304">
        <v>2018</v>
      </c>
      <c r="C24" s="129" t="s">
        <v>237</v>
      </c>
      <c r="D24" s="95" t="s">
        <v>228</v>
      </c>
      <c r="E24" s="271">
        <v>1457.17</v>
      </c>
    </row>
    <row r="25" spans="2:5" ht="15.75">
      <c r="B25" s="304">
        <v>2018</v>
      </c>
      <c r="C25" s="266" t="s">
        <v>106</v>
      </c>
      <c r="D25" s="291" t="s">
        <v>145</v>
      </c>
      <c r="E25" s="267">
        <f>(466.71+869.64+466.37+421.85+404.03+423.55+477.89+476.97+476.99+485.94+494.93)</f>
        <v>5464.869999999999</v>
      </c>
    </row>
    <row r="26" spans="2:5" ht="15.75">
      <c r="B26" s="211" t="s">
        <v>233</v>
      </c>
      <c r="C26" s="251" t="s">
        <v>232</v>
      </c>
      <c r="D26" s="269" t="s">
        <v>97</v>
      </c>
      <c r="E26" s="272">
        <f>6559/15</f>
        <v>437.26666666666665</v>
      </c>
    </row>
    <row r="27" spans="2:5" ht="15.75">
      <c r="B27" s="211" t="s">
        <v>233</v>
      </c>
      <c r="C27" s="129" t="s">
        <v>232</v>
      </c>
      <c r="D27" s="268" t="s">
        <v>230</v>
      </c>
      <c r="E27" s="271">
        <v>62.7</v>
      </c>
    </row>
    <row r="28" spans="2:5" ht="15.75">
      <c r="B28" s="211" t="s">
        <v>233</v>
      </c>
      <c r="C28" s="129" t="s">
        <v>232</v>
      </c>
      <c r="D28" s="129" t="s">
        <v>231</v>
      </c>
      <c r="E28" s="271">
        <f>41.32+49.46+9.27</f>
        <v>100.05</v>
      </c>
    </row>
    <row r="29" spans="2:5" ht="15.75">
      <c r="B29" s="211"/>
      <c r="C29" s="129"/>
      <c r="D29" s="129"/>
      <c r="E29" s="271"/>
    </row>
    <row r="30" spans="2:5" ht="15.75">
      <c r="B30" s="211"/>
      <c r="C30" s="129"/>
      <c r="D30" s="129"/>
      <c r="E30" s="271"/>
    </row>
    <row r="31" spans="2:5" ht="15.75">
      <c r="B31" s="211"/>
      <c r="C31" s="129"/>
      <c r="D31" s="129"/>
      <c r="E31" s="271"/>
    </row>
    <row r="32" spans="2:5" ht="15.75">
      <c r="B32" s="211"/>
      <c r="C32" s="129"/>
      <c r="D32" s="129"/>
      <c r="E32" s="271"/>
    </row>
    <row r="33" spans="2:5" ht="15.75">
      <c r="B33" s="211"/>
      <c r="C33" s="129"/>
      <c r="D33" s="129"/>
      <c r="E33" s="271"/>
    </row>
    <row r="34" spans="2:5" ht="15.75">
      <c r="B34" s="211"/>
      <c r="C34" s="129"/>
      <c r="D34" s="129"/>
      <c r="E34" s="271"/>
    </row>
    <row r="35" spans="2:5" ht="15.75">
      <c r="B35" s="211"/>
      <c r="C35" s="129"/>
      <c r="D35" s="129"/>
      <c r="E35" s="271"/>
    </row>
    <row r="36" spans="2:5" ht="15.75">
      <c r="B36" s="211"/>
      <c r="C36" s="129"/>
      <c r="D36" s="129"/>
      <c r="E36" s="271"/>
    </row>
    <row r="37" spans="2:5" ht="15.75">
      <c r="B37" s="211"/>
      <c r="C37" s="129"/>
      <c r="D37" s="129"/>
      <c r="E37" s="271"/>
    </row>
    <row r="38" spans="2:5" ht="15.75">
      <c r="B38" s="211"/>
      <c r="C38" s="129"/>
      <c r="D38" s="129"/>
      <c r="E38" s="271"/>
    </row>
    <row r="39" spans="2:5" ht="15.75">
      <c r="B39" s="211"/>
      <c r="C39" s="129"/>
      <c r="D39" s="129"/>
      <c r="E39" s="271"/>
    </row>
    <row r="40" spans="2:5" ht="15.75">
      <c r="B40" s="211"/>
      <c r="C40" s="129"/>
      <c r="D40" s="129"/>
      <c r="E40" s="271"/>
    </row>
    <row r="41" spans="2:5" ht="15.75">
      <c r="B41" s="211"/>
      <c r="C41" s="235"/>
      <c r="D41" s="129"/>
      <c r="E41" s="273"/>
    </row>
    <row r="42" spans="2:5" ht="15.75">
      <c r="B42" s="211"/>
      <c r="C42" s="235"/>
      <c r="D42" s="129"/>
      <c r="E42" s="273"/>
    </row>
    <row r="43" spans="2:5" ht="15.75">
      <c r="B43" s="211"/>
      <c r="C43" s="235"/>
      <c r="D43" s="129"/>
      <c r="E43" s="273"/>
    </row>
    <row r="44" spans="2:5" ht="15.75">
      <c r="B44" s="211"/>
      <c r="C44" s="235"/>
      <c r="D44" s="129"/>
      <c r="E44" s="273"/>
    </row>
    <row r="45" spans="2:5" ht="15.75">
      <c r="B45" s="211"/>
      <c r="C45" s="232"/>
      <c r="D45" s="129"/>
      <c r="E45" s="273"/>
    </row>
    <row r="46" spans="2:5" ht="15.75">
      <c r="B46" s="211"/>
      <c r="C46" s="232"/>
      <c r="D46" s="129"/>
      <c r="E46" s="273"/>
    </row>
    <row r="47" spans="2:5" ht="15.75">
      <c r="B47" s="211"/>
      <c r="C47" s="232"/>
      <c r="D47" s="129"/>
      <c r="E47" s="273"/>
    </row>
    <row r="48" spans="2:5" ht="15.75">
      <c r="B48" s="211"/>
      <c r="C48" s="232"/>
      <c r="D48" s="129"/>
      <c r="E48" s="273"/>
    </row>
    <row r="49" spans="2:5" ht="15.75">
      <c r="B49" s="211"/>
      <c r="C49" s="232"/>
      <c r="D49" s="129"/>
      <c r="E49" s="273"/>
    </row>
    <row r="50" spans="2:5" ht="15.75">
      <c r="B50" s="211"/>
      <c r="C50" s="232"/>
      <c r="D50" s="129"/>
      <c r="E50" s="273"/>
    </row>
    <row r="51" spans="2:5" ht="15.75">
      <c r="B51" s="211"/>
      <c r="C51" s="232"/>
      <c r="D51" s="129"/>
      <c r="E51" s="274"/>
    </row>
    <row r="52" spans="2:5" ht="15.75">
      <c r="B52" s="211"/>
      <c r="C52" s="232"/>
      <c r="D52" s="129"/>
      <c r="E52" s="273"/>
    </row>
    <row r="53" spans="2:5" ht="15.75">
      <c r="B53" s="211"/>
      <c r="C53" s="232"/>
      <c r="D53" s="129"/>
      <c r="E53" s="273"/>
    </row>
    <row r="54" spans="2:5" ht="15.75">
      <c r="B54" s="211"/>
      <c r="C54" s="232"/>
      <c r="D54" s="129"/>
      <c r="E54" s="274"/>
    </row>
    <row r="55" spans="2:5" ht="15.75">
      <c r="B55" s="211"/>
      <c r="C55" s="232"/>
      <c r="D55" s="129"/>
      <c r="E55" s="271"/>
    </row>
    <row r="56" spans="2:5" ht="15.75">
      <c r="B56" s="211"/>
      <c r="C56" s="232"/>
      <c r="D56" s="129"/>
      <c r="E56" s="271"/>
    </row>
    <row r="57" spans="2:5" ht="15.75">
      <c r="B57" s="211"/>
      <c r="C57" s="232"/>
      <c r="D57" s="129"/>
      <c r="E57" s="271"/>
    </row>
    <row r="58" spans="2:5" ht="15.75">
      <c r="B58" s="211"/>
      <c r="C58" s="232"/>
      <c r="D58" s="129"/>
      <c r="E58" s="271"/>
    </row>
    <row r="59" spans="2:5" ht="15.75">
      <c r="B59" s="211"/>
      <c r="C59" s="232"/>
      <c r="D59" s="129"/>
      <c r="E59" s="271"/>
    </row>
    <row r="60" spans="2:5" ht="15.75">
      <c r="B60" s="211"/>
      <c r="C60" s="232"/>
      <c r="D60" s="129"/>
      <c r="E60" s="271"/>
    </row>
    <row r="61" spans="2:5" ht="15.75">
      <c r="B61" s="211"/>
      <c r="C61" s="232"/>
      <c r="D61" s="129"/>
      <c r="E61" s="271"/>
    </row>
    <row r="62" spans="2:5" ht="15.75">
      <c r="B62" s="211"/>
      <c r="C62" s="232"/>
      <c r="D62" s="129"/>
      <c r="E62" s="271"/>
    </row>
    <row r="63" spans="2:5" ht="15.75">
      <c r="B63" s="211"/>
      <c r="C63" s="232"/>
      <c r="D63" s="129"/>
      <c r="E63" s="271"/>
    </row>
    <row r="64" spans="2:5" ht="15.75">
      <c r="B64" s="211"/>
      <c r="C64" s="232"/>
      <c r="D64" s="130"/>
      <c r="E64" s="271"/>
    </row>
    <row r="65" spans="2:5" ht="15.75">
      <c r="B65" s="211"/>
      <c r="C65" s="232"/>
      <c r="D65" s="130"/>
      <c r="E65" s="271"/>
    </row>
    <row r="66" spans="2:5" ht="15.75">
      <c r="B66" s="211"/>
      <c r="C66" s="232"/>
      <c r="D66" s="129"/>
      <c r="E66" s="271"/>
    </row>
    <row r="67" spans="2:6" ht="15.75">
      <c r="B67" s="212"/>
      <c r="C67" s="233"/>
      <c r="D67" s="172"/>
      <c r="E67" s="275"/>
      <c r="F67" s="173"/>
    </row>
    <row r="68" spans="2:5" ht="16.5" thickBot="1">
      <c r="B68" s="213"/>
      <c r="C68" s="234"/>
      <c r="D68" s="214"/>
      <c r="E68" s="276"/>
    </row>
    <row r="69" ht="16.5" thickBot="1">
      <c r="E69" s="60"/>
    </row>
    <row r="70" ht="16.5" thickBot="1">
      <c r="E70" s="236">
        <f>SUM(E4:E67)</f>
        <v>25838.716666666667</v>
      </c>
    </row>
    <row r="71" ht="15.75">
      <c r="E71" s="218"/>
    </row>
    <row r="72" ht="15.75">
      <c r="E72" s="218"/>
    </row>
    <row r="73" ht="15.75">
      <c r="E73" s="215"/>
    </row>
    <row r="74" ht="15.75">
      <c r="E74" s="215"/>
    </row>
    <row r="75" ht="15.75">
      <c r="E75" s="215"/>
    </row>
  </sheetData>
  <sheetProtection/>
  <autoFilter ref="B3:E72"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38"/>
  <sheetViews>
    <sheetView zoomScale="70" zoomScaleNormal="70" zoomScalePageLayoutView="0" workbookViewId="0" topLeftCell="A1">
      <selection activeCell="T31" sqref="T31"/>
    </sheetView>
  </sheetViews>
  <sheetFormatPr defaultColWidth="9.00390625" defaultRowHeight="15.75"/>
  <cols>
    <col min="2" max="2" width="12.25390625" style="0" bestFit="1" customWidth="1"/>
    <col min="3" max="3" width="7.50390625" style="0" bestFit="1" customWidth="1"/>
    <col min="4" max="4" width="9.625" style="0" bestFit="1" customWidth="1"/>
    <col min="6" max="6" width="6.25390625" style="0" bestFit="1" customWidth="1"/>
    <col min="7" max="7" width="6.50390625" style="0" bestFit="1" customWidth="1"/>
    <col min="8" max="8" width="8.25390625" style="0" bestFit="1" customWidth="1"/>
    <col min="9" max="9" width="8.75390625" style="0" customWidth="1"/>
    <col min="10" max="10" width="9.50390625" style="0" bestFit="1" customWidth="1"/>
    <col min="11" max="11" width="6.25390625" style="0" bestFit="1" customWidth="1"/>
    <col min="12" max="12" width="8.25390625" style="0" bestFit="1" customWidth="1"/>
    <col min="14" max="15" width="6.625" style="0" bestFit="1" customWidth="1"/>
    <col min="16" max="16" width="9.125" style="0" bestFit="1" customWidth="1"/>
    <col min="18" max="18" width="7.125" style="0" bestFit="1" customWidth="1"/>
    <col min="19" max="19" width="7.00390625" style="0" bestFit="1" customWidth="1"/>
    <col min="20" max="20" width="8.25390625" style="0" bestFit="1" customWidth="1"/>
    <col min="30" max="30" width="9.125" style="0" bestFit="1" customWidth="1"/>
  </cols>
  <sheetData>
    <row r="1" ht="16.5" thickBot="1"/>
    <row r="2" spans="2:30" ht="16.5" thickBot="1">
      <c r="B2" s="381" t="s">
        <v>170</v>
      </c>
      <c r="C2" s="382"/>
      <c r="D2" s="382"/>
      <c r="E2" s="383"/>
      <c r="H2" s="290" t="s">
        <v>100</v>
      </c>
      <c r="J2" s="289">
        <f>AD14+AD26+AD38</f>
        <v>674.83</v>
      </c>
      <c r="AD2" s="312" t="s">
        <v>223</v>
      </c>
    </row>
    <row r="3" ht="5.25" customHeight="1"/>
    <row r="4" ht="16.5" thickBot="1"/>
    <row r="5" spans="2:28" ht="16.5" thickBot="1">
      <c r="B5" s="286" t="s">
        <v>120</v>
      </c>
      <c r="C5" s="287" t="s">
        <v>0</v>
      </c>
      <c r="D5" s="288" t="s">
        <v>2</v>
      </c>
      <c r="F5" s="286" t="s">
        <v>118</v>
      </c>
      <c r="G5" s="287" t="s">
        <v>0</v>
      </c>
      <c r="H5" s="288" t="s">
        <v>2</v>
      </c>
      <c r="J5" s="286" t="s">
        <v>119</v>
      </c>
      <c r="K5" s="287" t="s">
        <v>0</v>
      </c>
      <c r="L5" s="288" t="s">
        <v>2</v>
      </c>
      <c r="N5" s="286" t="s">
        <v>121</v>
      </c>
      <c r="O5" s="287" t="s">
        <v>0</v>
      </c>
      <c r="P5" s="288" t="s">
        <v>2</v>
      </c>
      <c r="R5" s="286" t="s">
        <v>122</v>
      </c>
      <c r="S5" s="287" t="s">
        <v>0</v>
      </c>
      <c r="T5" s="288" t="s">
        <v>2</v>
      </c>
      <c r="V5" s="286" t="s">
        <v>202</v>
      </c>
      <c r="W5" s="287" t="s">
        <v>0</v>
      </c>
      <c r="X5" s="288" t="s">
        <v>2</v>
      </c>
      <c r="Z5" s="286" t="s">
        <v>203</v>
      </c>
      <c r="AA5" s="287" t="s">
        <v>0</v>
      </c>
      <c r="AB5" s="288" t="s">
        <v>2</v>
      </c>
    </row>
    <row r="6" spans="2:28" ht="15.75">
      <c r="B6" s="283"/>
      <c r="C6" s="284">
        <v>43361</v>
      </c>
      <c r="D6" s="285">
        <v>1.96</v>
      </c>
      <c r="F6" s="283"/>
      <c r="G6" s="284">
        <v>43205</v>
      </c>
      <c r="H6" s="285">
        <v>13.5</v>
      </c>
      <c r="J6" s="283"/>
      <c r="K6" s="284">
        <v>43205</v>
      </c>
      <c r="L6" s="285">
        <v>5.14</v>
      </c>
      <c r="N6" s="283"/>
      <c r="O6" s="284">
        <v>43205</v>
      </c>
      <c r="P6" s="285">
        <v>33.96</v>
      </c>
      <c r="R6" s="283"/>
      <c r="S6" s="284">
        <v>43454</v>
      </c>
      <c r="T6" s="285">
        <v>35.8</v>
      </c>
      <c r="V6" s="283"/>
      <c r="W6" s="284">
        <v>43117</v>
      </c>
      <c r="X6" s="285">
        <v>13.5</v>
      </c>
      <c r="Z6" s="283"/>
      <c r="AA6" s="284">
        <v>43119</v>
      </c>
      <c r="AB6" s="285">
        <v>10</v>
      </c>
    </row>
    <row r="7" spans="2:28" ht="15.75">
      <c r="B7" s="278"/>
      <c r="C7" s="277"/>
      <c r="D7" s="237"/>
      <c r="F7" s="278"/>
      <c r="G7" s="277">
        <v>43214</v>
      </c>
      <c r="H7" s="237">
        <v>81.5</v>
      </c>
      <c r="J7" s="278"/>
      <c r="K7" s="277"/>
      <c r="L7" s="237"/>
      <c r="N7" s="278"/>
      <c r="O7" s="277"/>
      <c r="P7" s="237"/>
      <c r="R7" s="278"/>
      <c r="S7" s="277">
        <v>43116</v>
      </c>
      <c r="T7" s="237">
        <v>16.47</v>
      </c>
      <c r="V7" s="278"/>
      <c r="W7" s="277">
        <v>43197</v>
      </c>
      <c r="X7" s="237">
        <v>2.99</v>
      </c>
      <c r="Z7" s="278"/>
      <c r="AA7" s="277">
        <v>43205</v>
      </c>
      <c r="AB7" s="237">
        <v>22.92</v>
      </c>
    </row>
    <row r="8" spans="2:28" ht="15.75">
      <c r="B8" s="278"/>
      <c r="C8" s="277"/>
      <c r="D8" s="237"/>
      <c r="F8" s="278"/>
      <c r="G8" s="277"/>
      <c r="H8" s="237"/>
      <c r="J8" s="278"/>
      <c r="K8" s="129"/>
      <c r="L8" s="244"/>
      <c r="N8" s="278"/>
      <c r="O8" s="277"/>
      <c r="P8" s="237"/>
      <c r="R8" s="278"/>
      <c r="S8" s="277"/>
      <c r="T8" s="237"/>
      <c r="V8" s="278"/>
      <c r="W8" s="277">
        <v>43279</v>
      </c>
      <c r="X8" s="237">
        <v>11.96</v>
      </c>
      <c r="Z8" s="278"/>
      <c r="AA8" s="277"/>
      <c r="AB8" s="237"/>
    </row>
    <row r="9" spans="2:28" ht="15.75">
      <c r="B9" s="278"/>
      <c r="C9" s="277"/>
      <c r="D9" s="237"/>
      <c r="F9" s="278"/>
      <c r="G9" s="277"/>
      <c r="H9" s="237"/>
      <c r="J9" s="278"/>
      <c r="K9" s="129"/>
      <c r="L9" s="244"/>
      <c r="N9" s="278"/>
      <c r="O9" s="129"/>
      <c r="P9" s="237"/>
      <c r="R9" s="278"/>
      <c r="S9" s="277"/>
      <c r="T9" s="237"/>
      <c r="V9" s="278"/>
      <c r="W9" s="277">
        <v>43300</v>
      </c>
      <c r="X9" s="237">
        <v>20</v>
      </c>
      <c r="Z9" s="278"/>
      <c r="AA9" s="277"/>
      <c r="AB9" s="237"/>
    </row>
    <row r="10" spans="2:28" ht="15.75">
      <c r="B10" s="278"/>
      <c r="C10" s="277"/>
      <c r="D10" s="237"/>
      <c r="F10" s="278"/>
      <c r="G10" s="277"/>
      <c r="H10" s="237"/>
      <c r="J10" s="278"/>
      <c r="K10" s="129"/>
      <c r="L10" s="244"/>
      <c r="N10" s="278"/>
      <c r="O10" s="129"/>
      <c r="P10" s="244"/>
      <c r="R10" s="278"/>
      <c r="S10" s="277"/>
      <c r="T10" s="237"/>
      <c r="V10" s="278"/>
      <c r="W10" s="277"/>
      <c r="X10" s="237"/>
      <c r="Z10" s="278"/>
      <c r="AA10" s="277"/>
      <c r="AB10" s="237"/>
    </row>
    <row r="11" spans="2:28" ht="15.75">
      <c r="B11" s="278"/>
      <c r="C11" s="277"/>
      <c r="D11" s="237"/>
      <c r="F11" s="282"/>
      <c r="G11" s="129"/>
      <c r="H11" s="244"/>
      <c r="J11" s="278"/>
      <c r="K11" s="129"/>
      <c r="L11" s="244"/>
      <c r="N11" s="278"/>
      <c r="O11" s="129"/>
      <c r="P11" s="244"/>
      <c r="R11" s="278"/>
      <c r="S11" s="129"/>
      <c r="T11" s="244"/>
      <c r="V11" s="278"/>
      <c r="W11" s="129"/>
      <c r="X11" s="244"/>
      <c r="Z11" s="278"/>
      <c r="AA11" s="129"/>
      <c r="AB11" s="244"/>
    </row>
    <row r="12" spans="2:28" ht="16.5" thickBot="1">
      <c r="B12" s="279"/>
      <c r="C12" s="281"/>
      <c r="D12" s="238"/>
      <c r="F12" s="279"/>
      <c r="G12" s="175"/>
      <c r="H12" s="280"/>
      <c r="J12" s="279"/>
      <c r="K12" s="175"/>
      <c r="L12" s="280"/>
      <c r="N12" s="279"/>
      <c r="O12" s="175"/>
      <c r="P12" s="280"/>
      <c r="R12" s="279"/>
      <c r="S12" s="175"/>
      <c r="T12" s="280"/>
      <c r="V12" s="279"/>
      <c r="W12" s="175"/>
      <c r="X12" s="280"/>
      <c r="Z12" s="279"/>
      <c r="AA12" s="175"/>
      <c r="AB12" s="280"/>
    </row>
    <row r="13" ht="16.5" thickBot="1"/>
    <row r="14" spans="2:30" ht="16.5" thickBot="1">
      <c r="B14" s="290" t="s">
        <v>123</v>
      </c>
      <c r="D14" s="289">
        <f>SUM(D6:D12)</f>
        <v>1.96</v>
      </c>
      <c r="H14" s="289">
        <f>SUM(H6:H12)</f>
        <v>95</v>
      </c>
      <c r="L14" s="289">
        <f>SUM(L6:L12)</f>
        <v>5.14</v>
      </c>
      <c r="P14" s="289">
        <f>SUM(P6:P12)</f>
        <v>33.96</v>
      </c>
      <c r="T14" s="289">
        <f>SUM(T6:T12)</f>
        <v>52.269999999999996</v>
      </c>
      <c r="X14" s="289">
        <f>SUM(X6:X12)</f>
        <v>48.45</v>
      </c>
      <c r="AB14" s="289">
        <f>SUM(AB6:AB12)</f>
        <v>32.92</v>
      </c>
      <c r="AD14" s="289">
        <f>SUM(D14:AB14)</f>
        <v>269.7</v>
      </c>
    </row>
    <row r="16" ht="16.5" thickBot="1"/>
    <row r="17" spans="2:28" ht="16.5" thickBot="1">
      <c r="B17" s="286" t="s">
        <v>204</v>
      </c>
      <c r="C17" s="287" t="s">
        <v>0</v>
      </c>
      <c r="D17" s="288" t="s">
        <v>2</v>
      </c>
      <c r="F17" s="286" t="s">
        <v>205</v>
      </c>
      <c r="G17" s="287" t="s">
        <v>0</v>
      </c>
      <c r="H17" s="288" t="s">
        <v>2</v>
      </c>
      <c r="J17" s="286" t="s">
        <v>206</v>
      </c>
      <c r="K17" s="287" t="s">
        <v>0</v>
      </c>
      <c r="L17" s="288" t="s">
        <v>2</v>
      </c>
      <c r="N17" s="286" t="s">
        <v>207</v>
      </c>
      <c r="O17" s="287" t="s">
        <v>0</v>
      </c>
      <c r="P17" s="288" t="s">
        <v>2</v>
      </c>
      <c r="R17" s="286" t="s">
        <v>208</v>
      </c>
      <c r="S17" s="287" t="s">
        <v>0</v>
      </c>
      <c r="T17" s="288" t="s">
        <v>2</v>
      </c>
      <c r="V17" s="286" t="s">
        <v>215</v>
      </c>
      <c r="W17" s="287" t="s">
        <v>0</v>
      </c>
      <c r="X17" s="288" t="s">
        <v>2</v>
      </c>
      <c r="Z17" s="286" t="s">
        <v>217</v>
      </c>
      <c r="AA17" s="287" t="s">
        <v>0</v>
      </c>
      <c r="AB17" s="288" t="s">
        <v>2</v>
      </c>
    </row>
    <row r="18" spans="2:28" ht="15.75">
      <c r="B18" s="283"/>
      <c r="C18" s="284">
        <v>43119</v>
      </c>
      <c r="D18" s="285">
        <v>4.68</v>
      </c>
      <c r="F18" s="283"/>
      <c r="G18" s="284">
        <v>43123</v>
      </c>
      <c r="H18" s="285">
        <v>37.45</v>
      </c>
      <c r="J18" s="283"/>
      <c r="K18" s="284">
        <v>43126</v>
      </c>
      <c r="L18" s="285">
        <v>16.45</v>
      </c>
      <c r="N18" s="283"/>
      <c r="O18" s="284">
        <v>43127</v>
      </c>
      <c r="P18" s="285">
        <v>43.95</v>
      </c>
      <c r="R18" s="283"/>
      <c r="S18" s="284">
        <v>43127</v>
      </c>
      <c r="T18" s="285">
        <v>81.9</v>
      </c>
      <c r="V18" s="283"/>
      <c r="W18" s="284">
        <v>43205</v>
      </c>
      <c r="X18" s="285">
        <v>23</v>
      </c>
      <c r="Z18" s="283"/>
      <c r="AA18" s="284">
        <v>43252</v>
      </c>
      <c r="AB18" s="285">
        <v>5.99</v>
      </c>
    </row>
    <row r="19" spans="2:28" ht="15.75">
      <c r="B19" s="278"/>
      <c r="C19" s="277">
        <v>43279</v>
      </c>
      <c r="D19" s="237">
        <v>7.35</v>
      </c>
      <c r="F19" s="278"/>
      <c r="G19" s="277"/>
      <c r="H19" s="237"/>
      <c r="I19" s="239"/>
      <c r="J19" s="278"/>
      <c r="K19" s="277"/>
      <c r="L19" s="237"/>
      <c r="N19" s="278"/>
      <c r="O19" s="277">
        <v>43127</v>
      </c>
      <c r="P19" s="237">
        <v>59.93</v>
      </c>
      <c r="R19" s="278"/>
      <c r="S19" s="277"/>
      <c r="T19" s="237"/>
      <c r="V19" s="278"/>
      <c r="W19" s="277"/>
      <c r="X19" s="237"/>
      <c r="Z19" s="278"/>
      <c r="AA19" s="277">
        <v>43351</v>
      </c>
      <c r="AB19" s="237">
        <v>37.98</v>
      </c>
    </row>
    <row r="20" spans="2:28" ht="15.75">
      <c r="B20" s="278"/>
      <c r="C20" s="277"/>
      <c r="D20" s="237"/>
      <c r="F20" s="278"/>
      <c r="G20" s="277"/>
      <c r="H20" s="237"/>
      <c r="J20" s="278"/>
      <c r="K20" s="277"/>
      <c r="L20" s="237"/>
      <c r="N20" s="278"/>
      <c r="O20" s="277">
        <v>43272</v>
      </c>
      <c r="P20" s="237">
        <v>42</v>
      </c>
      <c r="R20" s="278"/>
      <c r="S20" s="277"/>
      <c r="T20" s="237"/>
      <c r="V20" s="278"/>
      <c r="W20" s="277"/>
      <c r="X20" s="237"/>
      <c r="Z20" s="278"/>
      <c r="AA20" s="277"/>
      <c r="AB20" s="237"/>
    </row>
    <row r="21" spans="2:28" ht="15.75">
      <c r="B21" s="278"/>
      <c r="C21" s="277"/>
      <c r="D21" s="237"/>
      <c r="F21" s="278"/>
      <c r="G21" s="277"/>
      <c r="H21" s="237"/>
      <c r="J21" s="278"/>
      <c r="K21" s="277"/>
      <c r="L21" s="237"/>
      <c r="N21" s="278"/>
      <c r="O21" s="277">
        <v>43444</v>
      </c>
      <c r="P21" s="237">
        <v>21.6</v>
      </c>
      <c r="R21" s="278"/>
      <c r="S21" s="277"/>
      <c r="T21" s="237"/>
      <c r="V21" s="278"/>
      <c r="W21" s="277"/>
      <c r="X21" s="237"/>
      <c r="Z21" s="278"/>
      <c r="AA21" s="277"/>
      <c r="AB21" s="237"/>
    </row>
    <row r="22" spans="2:28" ht="15.75">
      <c r="B22" s="278"/>
      <c r="C22" s="277"/>
      <c r="D22" s="237"/>
      <c r="F22" s="278"/>
      <c r="G22" s="277"/>
      <c r="H22" s="237"/>
      <c r="J22" s="278"/>
      <c r="K22" s="277"/>
      <c r="L22" s="237"/>
      <c r="N22" s="278"/>
      <c r="O22" s="277"/>
      <c r="P22" s="237"/>
      <c r="R22" s="278"/>
      <c r="S22" s="277"/>
      <c r="T22" s="237"/>
      <c r="V22" s="278"/>
      <c r="W22" s="277"/>
      <c r="X22" s="237"/>
      <c r="Z22" s="278"/>
      <c r="AA22" s="277"/>
      <c r="AB22" s="237"/>
    </row>
    <row r="23" spans="2:28" ht="15.75">
      <c r="B23" s="282"/>
      <c r="C23" s="129"/>
      <c r="D23" s="244"/>
      <c r="F23" s="282"/>
      <c r="G23" s="129"/>
      <c r="H23" s="244"/>
      <c r="J23" s="282"/>
      <c r="K23" s="129"/>
      <c r="L23" s="244"/>
      <c r="N23" s="282"/>
      <c r="O23" s="129"/>
      <c r="P23" s="244"/>
      <c r="R23" s="282"/>
      <c r="S23" s="129"/>
      <c r="T23" s="244"/>
      <c r="V23" s="282"/>
      <c r="W23" s="129"/>
      <c r="X23" s="244"/>
      <c r="Z23" s="282"/>
      <c r="AA23" s="129"/>
      <c r="AB23" s="244"/>
    </row>
    <row r="24" spans="2:28" ht="16.5" thickBot="1">
      <c r="B24" s="279"/>
      <c r="C24" s="175"/>
      <c r="D24" s="280"/>
      <c r="F24" s="279"/>
      <c r="G24" s="175"/>
      <c r="H24" s="280"/>
      <c r="J24" s="279"/>
      <c r="K24" s="175"/>
      <c r="L24" s="280"/>
      <c r="N24" s="279"/>
      <c r="O24" s="175"/>
      <c r="P24" s="280"/>
      <c r="R24" s="279"/>
      <c r="S24" s="175"/>
      <c r="T24" s="280"/>
      <c r="V24" s="279"/>
      <c r="W24" s="175"/>
      <c r="X24" s="280"/>
      <c r="Z24" s="279"/>
      <c r="AA24" s="175"/>
      <c r="AB24" s="280"/>
    </row>
    <row r="25" ht="16.5" thickBot="1"/>
    <row r="26" spans="2:30" ht="16.5" thickBot="1">
      <c r="B26" s="290" t="s">
        <v>123</v>
      </c>
      <c r="D26" s="289">
        <f>SUM(D18:D24)</f>
        <v>12.03</v>
      </c>
      <c r="H26" s="289">
        <f>SUM(H18:H24)</f>
        <v>37.45</v>
      </c>
      <c r="L26" s="289">
        <f>SUM(L18:L24)</f>
        <v>16.45</v>
      </c>
      <c r="P26" s="289">
        <f>SUM(P18:P24)</f>
        <v>167.48</v>
      </c>
      <c r="T26" s="289">
        <f>SUM(T18:T24)</f>
        <v>81.9</v>
      </c>
      <c r="X26" s="289">
        <f>SUM(X18:X24)</f>
        <v>23</v>
      </c>
      <c r="AB26" s="289">
        <f>SUM(AB18:AB24)</f>
        <v>43.97</v>
      </c>
      <c r="AD26" s="289">
        <f>SUM(D26:AB26)</f>
        <v>382.28</v>
      </c>
    </row>
    <row r="28" ht="16.5" thickBot="1"/>
    <row r="29" spans="2:12" ht="16.5" thickBot="1">
      <c r="B29" s="286" t="s">
        <v>220</v>
      </c>
      <c r="C29" s="287" t="s">
        <v>0</v>
      </c>
      <c r="D29" s="288" t="s">
        <v>2</v>
      </c>
      <c r="F29" s="286" t="s">
        <v>221</v>
      </c>
      <c r="G29" s="287" t="s">
        <v>0</v>
      </c>
      <c r="H29" s="288" t="s">
        <v>2</v>
      </c>
      <c r="J29" s="286" t="s">
        <v>222</v>
      </c>
      <c r="K29" s="287" t="s">
        <v>0</v>
      </c>
      <c r="L29" s="288" t="s">
        <v>2</v>
      </c>
    </row>
    <row r="30" spans="2:12" ht="15.75">
      <c r="B30" s="283"/>
      <c r="C30" s="284">
        <v>43298</v>
      </c>
      <c r="D30" s="285">
        <v>11.2</v>
      </c>
      <c r="F30" s="283"/>
      <c r="G30" s="284">
        <v>43401</v>
      </c>
      <c r="H30" s="285">
        <v>6.4</v>
      </c>
      <c r="J30" s="283"/>
      <c r="K30" s="284">
        <v>43402</v>
      </c>
      <c r="L30" s="285">
        <v>5.25</v>
      </c>
    </row>
    <row r="31" spans="2:12" ht="15.75">
      <c r="B31" s="278"/>
      <c r="C31" s="277"/>
      <c r="D31" s="237"/>
      <c r="F31" s="278"/>
      <c r="G31" s="277"/>
      <c r="H31" s="237"/>
      <c r="J31" s="278"/>
      <c r="K31" s="277"/>
      <c r="L31" s="237"/>
    </row>
    <row r="32" spans="2:12" ht="15.75">
      <c r="B32" s="278"/>
      <c r="C32" s="277"/>
      <c r="D32" s="237"/>
      <c r="F32" s="278"/>
      <c r="G32" s="277"/>
      <c r="H32" s="237"/>
      <c r="J32" s="278"/>
      <c r="K32" s="277"/>
      <c r="L32" s="237"/>
    </row>
    <row r="33" spans="2:12" ht="15.75">
      <c r="B33" s="278"/>
      <c r="C33" s="277"/>
      <c r="D33" s="237"/>
      <c r="F33" s="278"/>
      <c r="G33" s="277"/>
      <c r="H33" s="237"/>
      <c r="J33" s="278"/>
      <c r="K33" s="277"/>
      <c r="L33" s="237"/>
    </row>
    <row r="34" spans="2:12" ht="15.75">
      <c r="B34" s="278"/>
      <c r="C34" s="277"/>
      <c r="D34" s="237"/>
      <c r="F34" s="278"/>
      <c r="G34" s="277"/>
      <c r="H34" s="237"/>
      <c r="J34" s="278"/>
      <c r="K34" s="277"/>
      <c r="L34" s="237"/>
    </row>
    <row r="35" spans="2:12" ht="15.75">
      <c r="B35" s="282"/>
      <c r="C35" s="129"/>
      <c r="D35" s="244"/>
      <c r="F35" s="282"/>
      <c r="G35" s="129"/>
      <c r="H35" s="244"/>
      <c r="J35" s="282"/>
      <c r="K35" s="129"/>
      <c r="L35" s="244"/>
    </row>
    <row r="36" spans="2:12" ht="16.5" thickBot="1">
      <c r="B36" s="279"/>
      <c r="C36" s="175"/>
      <c r="D36" s="280"/>
      <c r="F36" s="279"/>
      <c r="G36" s="175"/>
      <c r="H36" s="280"/>
      <c r="J36" s="279"/>
      <c r="K36" s="175"/>
      <c r="L36" s="280"/>
    </row>
    <row r="37" ht="16.5" thickBot="1"/>
    <row r="38" spans="2:30" ht="16.5" thickBot="1">
      <c r="B38" s="290" t="s">
        <v>123</v>
      </c>
      <c r="D38" s="289">
        <f>SUM(D30:D36)</f>
        <v>11.2</v>
      </c>
      <c r="H38" s="289">
        <f>SUM(H30:H36)</f>
        <v>6.4</v>
      </c>
      <c r="L38" s="289">
        <f>SUM(L30:L36)</f>
        <v>5.25</v>
      </c>
      <c r="AD38" s="289">
        <f>SUM(D38:L38)</f>
        <v>22.85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Forte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Jordie van Berkel-Schoonen</dc:creator>
  <cp:keywords/>
  <dc:description/>
  <cp:lastModifiedBy>Lauri Buijs</cp:lastModifiedBy>
  <cp:lastPrinted>2016-06-03T13:30:31Z</cp:lastPrinted>
  <dcterms:created xsi:type="dcterms:W3CDTF">2012-12-18T14:17:01Z</dcterms:created>
  <dcterms:modified xsi:type="dcterms:W3CDTF">2019-07-24T13:06:19Z</dcterms:modified>
  <cp:category/>
  <cp:version/>
  <cp:contentType/>
  <cp:contentStatus/>
</cp:coreProperties>
</file>